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phili\Documents\Privat\"/>
    </mc:Choice>
  </mc:AlternateContent>
  <xr:revisionPtr revIDLastSave="0" documentId="13_ncr:1_{072781C0-0516-46AB-A5A7-3869DAD8C883}" xr6:coauthVersionLast="47" xr6:coauthVersionMax="47" xr10:uidLastSave="{00000000-0000-0000-0000-000000000000}"/>
  <bookViews>
    <workbookView xWindow="19515" yWindow="780" windowWidth="27945" windowHeight="20025" xr2:uid="{B2C608A7-BE34-49BF-A358-1594D7F0DDBA}"/>
  </bookViews>
  <sheets>
    <sheet name="Finanztracker 3.0" sheetId="6" r:id="rId1"/>
    <sheet name="Finanztracker 2.2" sheetId="4" r:id="rId2"/>
    <sheet name="Beispiel" sheetId="5" r:id="rId3"/>
  </sheets>
  <definedNames>
    <definedName name="_xlnm.Print_Area" localSheetId="1">'Finanztracker 2.2'!$A$1:$F$84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6" l="1"/>
  <c r="I53" i="6" s="1"/>
  <c r="H52" i="6"/>
  <c r="I52" i="6" s="1"/>
  <c r="H50" i="6"/>
  <c r="I50" i="6" s="1"/>
  <c r="H49" i="6"/>
  <c r="H51" i="6" s="1"/>
  <c r="I51" i="6" s="1"/>
  <c r="C9" i="6"/>
  <c r="C10" i="6"/>
  <c r="C11" i="6"/>
  <c r="C12" i="6"/>
  <c r="E12" i="6"/>
  <c r="C13" i="6"/>
  <c r="E13" i="6"/>
  <c r="C14" i="6"/>
  <c r="E14" i="6"/>
  <c r="C15" i="6"/>
  <c r="E15" i="6"/>
  <c r="C16" i="6"/>
  <c r="C17" i="6"/>
  <c r="E17" i="6"/>
  <c r="C18" i="6"/>
  <c r="C19" i="6"/>
  <c r="C20" i="6"/>
  <c r="H21" i="6"/>
  <c r="D25" i="6"/>
  <c r="D41" i="6" s="1"/>
  <c r="D26" i="6"/>
  <c r="D27" i="6"/>
  <c r="D28" i="6"/>
  <c r="D29" i="6"/>
  <c r="D30" i="6"/>
  <c r="D31" i="6"/>
  <c r="D32" i="6"/>
  <c r="H32" i="6"/>
  <c r="B4" i="6" s="1"/>
  <c r="D33" i="6"/>
  <c r="D34" i="6"/>
  <c r="D35" i="6"/>
  <c r="D36" i="6"/>
  <c r="D37" i="6"/>
  <c r="D38" i="6"/>
  <c r="D39" i="6"/>
  <c r="D40" i="6"/>
  <c r="C41" i="6"/>
  <c r="H44" i="6"/>
  <c r="E4" i="6" s="1"/>
  <c r="I4" i="6" s="1"/>
  <c r="D45" i="6"/>
  <c r="D61" i="6" s="1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E61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 s="1"/>
  <c r="E83" i="6"/>
  <c r="C94" i="6"/>
  <c r="D94" i="6"/>
  <c r="E94" i="6"/>
  <c r="F94" i="6"/>
  <c r="C69" i="5"/>
  <c r="C69" i="4"/>
  <c r="C96" i="5"/>
  <c r="D96" i="5"/>
  <c r="E60" i="4"/>
  <c r="E61" i="4"/>
  <c r="E62" i="4"/>
  <c r="E63" i="4"/>
  <c r="E64" i="4"/>
  <c r="E65" i="4"/>
  <c r="E66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F96" i="5"/>
  <c r="F96" i="4"/>
  <c r="E11" i="6" l="1"/>
  <c r="E19" i="6"/>
  <c r="E10" i="6"/>
  <c r="E9" i="6"/>
  <c r="E20" i="6"/>
  <c r="E18" i="6"/>
  <c r="I49" i="6"/>
  <c r="C21" i="6"/>
  <c r="C4" i="6"/>
  <c r="H4" i="6"/>
  <c r="E16" i="6"/>
  <c r="F19" i="5"/>
  <c r="F21" i="5"/>
  <c r="F38" i="5"/>
  <c r="F40" i="5"/>
  <c r="F58" i="5"/>
  <c r="F69" i="4"/>
  <c r="F56" i="4"/>
  <c r="B95" i="4"/>
  <c r="B94" i="4"/>
  <c r="B93" i="4"/>
  <c r="B92" i="4"/>
  <c r="B91" i="4"/>
  <c r="B90" i="4"/>
  <c r="B89" i="4"/>
  <c r="B88" i="4"/>
  <c r="B87" i="4"/>
  <c r="B86" i="4"/>
  <c r="B85" i="4"/>
  <c r="B84" i="4"/>
  <c r="B79" i="4"/>
  <c r="D88" i="4" s="1"/>
  <c r="E67" i="4"/>
  <c r="D58" i="4"/>
  <c r="F58" i="4"/>
  <c r="D23" i="4"/>
  <c r="F40" i="4" s="1"/>
  <c r="F21" i="4"/>
  <c r="F70" i="4" s="1"/>
  <c r="E21" i="4"/>
  <c r="F19" i="4"/>
  <c r="B95" i="5"/>
  <c r="B94" i="5"/>
  <c r="B93" i="5"/>
  <c r="B92" i="5"/>
  <c r="B91" i="5"/>
  <c r="B90" i="5"/>
  <c r="B89" i="5"/>
  <c r="B88" i="5"/>
  <c r="B87" i="5"/>
  <c r="B86" i="5"/>
  <c r="B85" i="5"/>
  <c r="B84" i="5"/>
  <c r="B79" i="5"/>
  <c r="D88" i="5" s="1"/>
  <c r="F69" i="5"/>
  <c r="E67" i="5"/>
  <c r="E66" i="5"/>
  <c r="E65" i="5"/>
  <c r="E64" i="5"/>
  <c r="E63" i="5"/>
  <c r="E62" i="5"/>
  <c r="E61" i="5"/>
  <c r="E60" i="5"/>
  <c r="D58" i="5"/>
  <c r="D57" i="5"/>
  <c r="F56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D11" i="6" l="1"/>
  <c r="F11" i="6" s="1"/>
  <c r="D14" i="6"/>
  <c r="F14" i="6" s="1"/>
  <c r="D19" i="6"/>
  <c r="F19" i="6" s="1"/>
  <c r="D20" i="6"/>
  <c r="F20" i="6" s="1"/>
  <c r="D16" i="6"/>
  <c r="D18" i="6"/>
  <c r="F18" i="6" s="1"/>
  <c r="D12" i="6"/>
  <c r="F12" i="6" s="1"/>
  <c r="D15" i="6"/>
  <c r="F15" i="6" s="1"/>
  <c r="D9" i="6"/>
  <c r="D17" i="6"/>
  <c r="F17" i="6" s="1"/>
  <c r="D13" i="6"/>
  <c r="F13" i="6" s="1"/>
  <c r="D10" i="6"/>
  <c r="F10" i="6" s="1"/>
  <c r="F16" i="6"/>
  <c r="E21" i="6"/>
  <c r="F38" i="4"/>
  <c r="D70" i="4"/>
  <c r="D80" i="4" s="1"/>
  <c r="D89" i="4"/>
  <c r="C95" i="4"/>
  <c r="C93" i="4"/>
  <c r="C88" i="4"/>
  <c r="C87" i="4"/>
  <c r="C94" i="4"/>
  <c r="C86" i="4"/>
  <c r="C92" i="4"/>
  <c r="C91" i="4"/>
  <c r="C90" i="4"/>
  <c r="C84" i="4"/>
  <c r="C85" i="4"/>
  <c r="C89" i="4"/>
  <c r="E89" i="4" s="1"/>
  <c r="E88" i="4"/>
  <c r="D90" i="4"/>
  <c r="D91" i="4"/>
  <c r="E91" i="4" s="1"/>
  <c r="D92" i="4"/>
  <c r="E92" i="4" s="1"/>
  <c r="D93" i="4"/>
  <c r="E93" i="4" s="1"/>
  <c r="C80" i="4"/>
  <c r="D95" i="4"/>
  <c r="D86" i="4"/>
  <c r="E86" i="4" s="1"/>
  <c r="D94" i="4"/>
  <c r="E94" i="4" s="1"/>
  <c r="D85" i="4"/>
  <c r="E85" i="4" s="1"/>
  <c r="D84" i="4"/>
  <c r="E84" i="4" s="1"/>
  <c r="D87" i="4"/>
  <c r="E87" i="4" s="1"/>
  <c r="D70" i="5"/>
  <c r="D80" i="5" s="1"/>
  <c r="F70" i="5"/>
  <c r="D90" i="5"/>
  <c r="D89" i="5"/>
  <c r="D84" i="5"/>
  <c r="D92" i="5"/>
  <c r="D93" i="5"/>
  <c r="D91" i="5"/>
  <c r="D95" i="5"/>
  <c r="C80" i="5"/>
  <c r="D85" i="5"/>
  <c r="D86" i="5"/>
  <c r="D94" i="5"/>
  <c r="D87" i="5"/>
  <c r="D21" i="6" l="1"/>
  <c r="F9" i="6"/>
  <c r="F21" i="6" s="1"/>
  <c r="C96" i="4"/>
  <c r="E95" i="4"/>
  <c r="E90" i="4"/>
  <c r="C85" i="5"/>
  <c r="C91" i="5"/>
  <c r="C89" i="5"/>
  <c r="E89" i="5" s="1"/>
  <c r="C87" i="5"/>
  <c r="C84" i="5"/>
  <c r="E84" i="5" s="1"/>
  <c r="C95" i="5"/>
  <c r="E95" i="5" s="1"/>
  <c r="C92" i="5"/>
  <c r="C90" i="5"/>
  <c r="E90" i="5" s="1"/>
  <c r="C88" i="5"/>
  <c r="E88" i="5" s="1"/>
  <c r="C86" i="5"/>
  <c r="E86" i="5" s="1"/>
  <c r="C94" i="5"/>
  <c r="E94" i="5" s="1"/>
  <c r="C93" i="5"/>
  <c r="E85" i="5"/>
  <c r="E91" i="5"/>
  <c r="E92" i="5"/>
  <c r="E93" i="5"/>
  <c r="E87" i="5"/>
  <c r="E96" i="4" l="1"/>
  <c r="D96" i="4" s="1"/>
  <c r="E96" i="5"/>
</calcChain>
</file>

<file path=xl/sharedStrings.xml><?xml version="1.0" encoding="utf-8"?>
<sst xmlns="http://schemas.openxmlformats.org/spreadsheetml/2006/main" count="417" uniqueCount="129">
  <si>
    <t>FINANZTRACKER</t>
  </si>
  <si>
    <t>Stand:</t>
  </si>
  <si>
    <t>Ausgaben nur mtl.</t>
  </si>
  <si>
    <t xml:space="preserve">Seit wann </t>
  </si>
  <si>
    <t>mtl.</t>
  </si>
  <si>
    <t>Jahr</t>
  </si>
  <si>
    <t>x</t>
  </si>
  <si>
    <t>Dieses Feld ist nur für monatliche Ausgaben</t>
  </si>
  <si>
    <t>Ausgaben nicht mtl.</t>
  </si>
  <si>
    <t>zum Monat</t>
  </si>
  <si>
    <t>Trage hier Ausgaben mit Monatszuordnung ein</t>
  </si>
  <si>
    <t>mtl. gesammt</t>
  </si>
  <si>
    <t xml:space="preserve">Kreditesumme  / Wo / Zinssatz </t>
  </si>
  <si>
    <t>Laufzeit</t>
  </si>
  <si>
    <t>Zins in €</t>
  </si>
  <si>
    <t>Endsumme / Endet in</t>
  </si>
  <si>
    <t>Trage hier deine Kredite ein</t>
  </si>
  <si>
    <r>
      <t>S</t>
    </r>
    <r>
      <rPr>
        <i/>
        <sz val="18"/>
        <color rgb="FF000000"/>
        <rFont val="Calibri"/>
        <family val="2"/>
      </rPr>
      <t>umme der Kosten im Monat</t>
    </r>
  </si>
  <si>
    <t>Fix + Variable =</t>
  </si>
  <si>
    <t>Fixkosten =</t>
  </si>
  <si>
    <t xml:space="preserve">Einnahme von </t>
  </si>
  <si>
    <t>Einnahme in €</t>
  </si>
  <si>
    <t>Trage hier alle Einnahmen ein</t>
  </si>
  <si>
    <t>Gesammt Einnahmen</t>
  </si>
  <si>
    <t>Endsumme Ausgaben</t>
  </si>
  <si>
    <t>Differenz zur mtl. Einnahme =</t>
  </si>
  <si>
    <t>Achte auf eine positive Monatsdifferenz</t>
  </si>
  <si>
    <t>Monat</t>
  </si>
  <si>
    <t xml:space="preserve">Ausgabe zum Monat </t>
  </si>
  <si>
    <t>mtl. Ausgaben</t>
  </si>
  <si>
    <t>mtl. Guthaben</t>
  </si>
  <si>
    <t>Deine Ausgaben- und Guthabenübersicht</t>
  </si>
  <si>
    <t>Jahrresabschluss</t>
  </si>
  <si>
    <t>mtl. Fix Kosten</t>
  </si>
  <si>
    <t>Zahlbetrag</t>
  </si>
  <si>
    <t>GEZ</t>
  </si>
  <si>
    <t xml:space="preserve">Zahlbetrag kann angepasst wwerden. Bitte darauf achten das der Monatszahlbetrag eingetragen wird dieser steht in der regel in ihrer rechnung </t>
  </si>
  <si>
    <t>Müll</t>
  </si>
  <si>
    <t>Erbschafssteuer</t>
  </si>
  <si>
    <t>Grunsteuer</t>
  </si>
  <si>
    <t>wasser</t>
  </si>
  <si>
    <t>mtl.gesammt</t>
  </si>
  <si>
    <t>mtl. fix Kredite</t>
  </si>
  <si>
    <t>BEISPIEL</t>
  </si>
  <si>
    <t>Hier können Sie nichts bearbeiten</t>
  </si>
  <si>
    <t>BU</t>
  </si>
  <si>
    <t>Handy</t>
  </si>
  <si>
    <t>Fitness</t>
  </si>
  <si>
    <t>ETF Sparplan</t>
  </si>
  <si>
    <t>PKV</t>
  </si>
  <si>
    <t xml:space="preserve">Lebensversicherung </t>
  </si>
  <si>
    <t xml:space="preserve">Strom </t>
  </si>
  <si>
    <t>Amazon</t>
  </si>
  <si>
    <t>Motorrad Steuer</t>
  </si>
  <si>
    <t xml:space="preserve">Motorrad Versicherung </t>
  </si>
  <si>
    <t xml:space="preserve">Haftpflich </t>
  </si>
  <si>
    <t>Rechtschutz</t>
  </si>
  <si>
    <t>Hausrat</t>
  </si>
  <si>
    <t>10 Jahre</t>
  </si>
  <si>
    <t xml:space="preserve">Gehalt </t>
  </si>
  <si>
    <t>Solange Ihre Monatsdifferenz positiv ist, haben Sie einen positiven Jahresabschluss und können so minus Monate immer noch mit positiven Monat ausgleichen.</t>
  </si>
  <si>
    <t xml:space="preserve">Rot = Sie übersteigen ihr mtl. Einnahme </t>
  </si>
  <si>
    <t xml:space="preserve">Rot = Minusbereich </t>
  </si>
  <si>
    <t>Orange = Sie nähern sich dem nullpunkt</t>
  </si>
  <si>
    <t>Sonderzahlungen</t>
  </si>
  <si>
    <t xml:space="preserve">100.000€  Wüstenrot </t>
  </si>
  <si>
    <t>87000€/4.2028</t>
  </si>
  <si>
    <t>106.000€ HYP 2%</t>
  </si>
  <si>
    <t>82564€/3.2034</t>
  </si>
  <si>
    <t>60675€/11.2035</t>
  </si>
  <si>
    <t>4800€ Deutsche Bank 3,99%</t>
  </si>
  <si>
    <t>1 Jahr</t>
  </si>
  <si>
    <t>0€/10.2026</t>
  </si>
  <si>
    <t>Kindergarten + Essen</t>
  </si>
  <si>
    <t xml:space="preserve">Haus versicherung </t>
  </si>
  <si>
    <t>Spotify</t>
  </si>
  <si>
    <t>ACE Mitglied</t>
  </si>
  <si>
    <t xml:space="preserve">PV Anlage </t>
  </si>
  <si>
    <t>Einnahme Netto</t>
  </si>
  <si>
    <t>Abgaben &amp; Gebühren</t>
  </si>
  <si>
    <t>Hier können  sie das Jahr eintragen</t>
  </si>
  <si>
    <t xml:space="preserve">SKY </t>
  </si>
  <si>
    <t xml:space="preserve">Netflix </t>
  </si>
  <si>
    <t>Amazon Kids</t>
  </si>
  <si>
    <t>Gewerkschaft</t>
  </si>
  <si>
    <t>Zeitschriften</t>
  </si>
  <si>
    <t>Auto Versicherung  Vollkasko</t>
  </si>
  <si>
    <t>Auto Steuer</t>
  </si>
  <si>
    <t>78.000€ Sparkasse 2,08%</t>
  </si>
  <si>
    <t xml:space="preserve">Mieteinnahmen </t>
  </si>
  <si>
    <t>Gesamtzins</t>
  </si>
  <si>
    <t>Einnahmen</t>
  </si>
  <si>
    <t>Ausgaben</t>
  </si>
  <si>
    <t>Sparrate</t>
  </si>
  <si>
    <t>Überschuss</t>
  </si>
  <si>
    <t>Sparquote</t>
  </si>
  <si>
    <t>pro Monat</t>
  </si>
  <si>
    <t>MONATSÜBERSICHT</t>
  </si>
  <si>
    <t>FIXKOSTEN</t>
  </si>
  <si>
    <t>EINNAHMENQUELLEN</t>
  </si>
  <si>
    <t xml:space="preserve">was </t>
  </si>
  <si>
    <t>seit wann</t>
  </si>
  <si>
    <t>Quelle</t>
  </si>
  <si>
    <t>GESAMT</t>
  </si>
  <si>
    <t>VERMÖGENSAUFBAU</t>
  </si>
  <si>
    <t>Traderepublick</t>
  </si>
  <si>
    <t>GESAMTE FIXKOSTEN</t>
  </si>
  <si>
    <t>WIEDERKEHRENDE KOSTEN</t>
  </si>
  <si>
    <t>Was</t>
  </si>
  <si>
    <t>KOSTENÜBERSICHT</t>
  </si>
  <si>
    <t>Kosten</t>
  </si>
  <si>
    <t>Fix + Variable</t>
  </si>
  <si>
    <t>Fix</t>
  </si>
  <si>
    <t>GESAMTE KOSTEN</t>
  </si>
  <si>
    <t>VARIABLE KOSTEN</t>
  </si>
  <si>
    <t>KREDITE</t>
  </si>
  <si>
    <t>Darlehen</t>
  </si>
  <si>
    <t>Kreditsumme</t>
  </si>
  <si>
    <t>Restschuld</t>
  </si>
  <si>
    <t>Zinskosten</t>
  </si>
  <si>
    <t>Zinssatz</t>
  </si>
  <si>
    <t>frei ab</t>
  </si>
  <si>
    <t xml:space="preserve">Deutsche Bank </t>
  </si>
  <si>
    <t>Anlage</t>
  </si>
  <si>
    <t>Zusatzeinnahmen</t>
  </si>
  <si>
    <t>KREDITBELASTUNG</t>
  </si>
  <si>
    <t>Kredit</t>
  </si>
  <si>
    <t>Zins</t>
  </si>
  <si>
    <t>Lebenshaltung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</si>
</sst>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&quot; &quot;#,##0.00&quot; &quot;[$€-407]&quot; &quot;;&quot;-&quot;#,##0.00&quot; &quot;[$€-407]&quot; &quot;;&quot; -&quot;00&quot; &quot;[$€-407]&quot; &quot;;&quot; &quot;@&quot; &quot;"/>
    <numFmt numFmtId="166" formatCode="dd&quot;.&quot;mm&quot;.&quot;yyyy"/>
    <numFmt numFmtId="167" formatCode="#,##0.00\ [$€-407]"/>
    <numFmt numFmtId="168" formatCode="#,##0.00\ &quot;€&quot;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rgb="FFFFC000"/>
      <name val="Impact"/>
      <family val="2"/>
    </font>
    <font>
      <b/>
      <sz val="11"/>
      <color rgb="FF000000"/>
      <name val="Calibri"/>
      <family val="2"/>
    </font>
    <font>
      <b/>
      <sz val="11"/>
      <color rgb="FF5B9BD5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B0F0"/>
      <name val="Calibri"/>
      <family val="2"/>
      <scheme val="minor"/>
    </font>
    <font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B0F0"/>
      <name val="Calibri"/>
      <family val="2"/>
    </font>
    <font>
      <sz val="14"/>
      <color rgb="FFFFFF00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FF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rgb="FFFFD000"/>
      <name val="Impact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CC3300"/>
      <name val="Calibri"/>
      <family val="2"/>
      <scheme val="minor"/>
    </font>
    <font>
      <b/>
      <sz val="18"/>
      <color rgb="FFFFD000"/>
      <name val="Calibri"/>
      <family val="2"/>
      <scheme val="minor"/>
    </font>
    <font>
      <b/>
      <sz val="18"/>
      <color rgb="FF16A34A"/>
      <name val="Calibri"/>
      <family val="2"/>
      <scheme val="minor"/>
    </font>
    <font>
      <sz val="9"/>
      <color rgb="FF6B7280"/>
      <name val="Calibri"/>
      <family val="2"/>
      <scheme val="minor"/>
    </font>
    <font>
      <sz val="16"/>
      <color theme="0"/>
      <name val="72 Black"/>
      <family val="2"/>
    </font>
    <font>
      <sz val="12"/>
      <color theme="0"/>
      <name val="Aptos"/>
      <family val="2"/>
    </font>
    <font>
      <sz val="11"/>
      <color rgb="FF6B7280"/>
      <name val="Calibri"/>
      <family val="2"/>
      <scheme val="minor"/>
    </font>
    <font>
      <sz val="12"/>
      <color theme="0"/>
      <name val="72 Black"/>
      <family val="2"/>
    </font>
    <font>
      <b/>
      <sz val="12"/>
      <color rgb="FFFFD000"/>
      <name val="Aptos"/>
      <family val="2"/>
    </font>
    <font>
      <b/>
      <sz val="12"/>
      <color theme="0"/>
      <name val="Aptos"/>
      <family val="2"/>
    </font>
    <font>
      <sz val="28"/>
      <color theme="0"/>
      <name val="Aptos"/>
      <family val="2"/>
    </font>
    <font>
      <sz val="28"/>
      <color rgb="FFFFD000"/>
      <name val="Aptos"/>
      <family val="2"/>
    </font>
    <font>
      <sz val="16"/>
      <color theme="0"/>
      <name val="Aptos"/>
      <family val="2"/>
    </font>
    <font>
      <b/>
      <sz val="16"/>
      <color theme="0"/>
      <name val="Aptos"/>
      <family val="2"/>
    </font>
    <font>
      <b/>
      <sz val="28"/>
      <color theme="0"/>
      <name val="Aptos"/>
      <family val="2"/>
    </font>
  </fonts>
  <fills count="31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C00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rgb="FF5B9BD5"/>
        <bgColor rgb="FF5B9BD5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808080"/>
      </patternFill>
    </fill>
    <fill>
      <patternFill patternType="solid">
        <fgColor theme="1"/>
        <bgColor rgb="FFFFC000"/>
      </patternFill>
    </fill>
    <fill>
      <patternFill patternType="solid">
        <fgColor theme="2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808080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0"/>
        <bgColor rgb="FF808080"/>
      </patternFill>
    </fill>
    <fill>
      <patternFill patternType="solid">
        <fgColor theme="1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C000"/>
      </patternFill>
    </fill>
    <fill>
      <patternFill patternType="solid">
        <fgColor theme="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C000"/>
      </patternFill>
    </fill>
    <fill>
      <patternFill patternType="solid">
        <fgColor rgb="FFFF0000"/>
        <bgColor rgb="FF808080"/>
      </patternFill>
    </fill>
    <fill>
      <patternFill patternType="solid">
        <fgColor rgb="FF1F2937"/>
        <bgColor rgb="FF808080"/>
      </patternFill>
    </fill>
    <fill>
      <patternFill patternType="solid">
        <fgColor rgb="FFF7F7F7"/>
        <bgColor indexed="64"/>
      </patternFill>
    </fill>
  </fills>
  <borders count="92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0D0D0"/>
      </left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/>
      <top/>
      <bottom/>
      <diagonal/>
    </border>
    <border>
      <left/>
      <right style="thin">
        <color rgb="FFD0D0D0"/>
      </right>
      <top/>
      <bottom/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/>
      <top/>
      <bottom style="thin">
        <color rgb="FFD0D0D0"/>
      </bottom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1F2937"/>
      </left>
      <right/>
      <top style="medium">
        <color rgb="FF1F2937"/>
      </top>
      <bottom style="medium">
        <color rgb="FF1F2937"/>
      </bottom>
      <diagonal/>
    </border>
    <border>
      <left/>
      <right/>
      <top style="medium">
        <color rgb="FF1F2937"/>
      </top>
      <bottom style="medium">
        <color rgb="FF1F2937"/>
      </bottom>
      <diagonal/>
    </border>
    <border>
      <left/>
      <right style="medium">
        <color rgb="FF1F2937"/>
      </right>
      <top style="medium">
        <color rgb="FF1F2937"/>
      </top>
      <bottom style="medium">
        <color rgb="FF1F2937"/>
      </bottom>
      <diagonal/>
    </border>
    <border>
      <left style="medium">
        <color rgb="FFEAEAEA"/>
      </left>
      <right/>
      <top/>
      <bottom style="thin">
        <color theme="0" tint="-0.24994659260841701"/>
      </bottom>
      <diagonal/>
    </border>
    <border>
      <left style="thin">
        <color rgb="FFEAEAEA"/>
      </left>
      <right style="thin">
        <color rgb="FFEAEAEA"/>
      </right>
      <top/>
      <bottom style="thin">
        <color theme="0" tint="-0.24994659260841701"/>
      </bottom>
      <diagonal/>
    </border>
    <border>
      <left/>
      <right style="medium">
        <color rgb="FFEAEAEA"/>
      </right>
      <top/>
      <bottom style="thin">
        <color theme="0" tint="-0.24994659260841701"/>
      </bottom>
      <diagonal/>
    </border>
    <border>
      <left style="thin">
        <color rgb="FFD0D0D0"/>
      </left>
      <right style="medium">
        <color rgb="FFEAEAEA"/>
      </right>
      <top style="medium">
        <color rgb="FF1F2937"/>
      </top>
      <bottom style="thin">
        <color theme="0" tint="-0.24994659260841701"/>
      </bottom>
      <diagonal/>
    </border>
    <border>
      <left style="medium">
        <color rgb="FFEAEAEA"/>
      </left>
      <right style="thin">
        <color rgb="FFEAEAEA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EAEAEA"/>
      </left>
      <right style="thin">
        <color rgb="FFEAEAEA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EAEAEA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EAEAEA"/>
      </left>
      <right style="medium">
        <color rgb="FFEAEAEA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EAEAEA"/>
      </left>
      <right style="thin">
        <color rgb="FFEAEAEA"/>
      </right>
      <top style="thin">
        <color theme="0" tint="-0.24994659260841701"/>
      </top>
      <bottom/>
      <diagonal/>
    </border>
    <border>
      <left style="thin">
        <color rgb="FFEAEAEA"/>
      </left>
      <right style="thin">
        <color rgb="FFEAEAEA"/>
      </right>
      <top style="thin">
        <color theme="0" tint="-0.24994659260841701"/>
      </top>
      <bottom/>
      <diagonal/>
    </border>
    <border>
      <left style="thin">
        <color rgb="FFEAEAEA"/>
      </left>
      <right style="medium">
        <color rgb="FFEAEAEA"/>
      </right>
      <top style="thin">
        <color theme="0" tint="-0.24994659260841701"/>
      </top>
      <bottom/>
      <diagonal/>
    </border>
    <border>
      <left style="medium">
        <color rgb="FFEAEAEA"/>
      </left>
      <right/>
      <top style="medium">
        <color rgb="FFEAEAEA"/>
      </top>
      <bottom style="medium">
        <color rgb="FFEAEAEA"/>
      </bottom>
      <diagonal/>
    </border>
    <border>
      <left/>
      <right/>
      <top style="medium">
        <color rgb="FFEAEAEA"/>
      </top>
      <bottom style="medium">
        <color rgb="FFEAEAEA"/>
      </bottom>
      <diagonal/>
    </border>
    <border>
      <left style="medium">
        <color rgb="FF1F2937"/>
      </left>
      <right/>
      <top/>
      <bottom/>
      <diagonal/>
    </border>
    <border>
      <left style="thin">
        <color rgb="FFD0D0D0"/>
      </left>
      <right style="medium">
        <color rgb="FFEAEAEA"/>
      </right>
      <top/>
      <bottom style="thin">
        <color theme="0" tint="-0.24994659260841701"/>
      </bottom>
      <diagonal/>
    </border>
    <border>
      <left/>
      <right style="medium">
        <color rgb="FFEAEAEA"/>
      </right>
      <top style="medium">
        <color rgb="FFEAEAEA"/>
      </top>
      <bottom style="medium">
        <color rgb="FFEAEAEA"/>
      </bottom>
      <diagonal/>
    </border>
    <border>
      <left style="medium">
        <color rgb="FFEAEAEA"/>
      </left>
      <right style="thin">
        <color rgb="FFEAEAEA"/>
      </right>
      <top style="medium">
        <color rgb="FF1F2937"/>
      </top>
      <bottom style="thin">
        <color theme="0" tint="-0.24994659260841701"/>
      </bottom>
      <diagonal/>
    </border>
    <border>
      <left/>
      <right style="medium">
        <color rgb="FFEAEAEA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rgb="FFEAEAEA"/>
      </top>
      <bottom style="thin">
        <color theme="3" tint="-0.499984740745262"/>
      </bottom>
      <diagonal/>
    </border>
    <border>
      <left/>
      <right/>
      <top style="medium">
        <color rgb="FFEAEAEA"/>
      </top>
      <bottom/>
      <diagonal/>
    </border>
    <border>
      <left/>
      <right/>
      <top style="thin">
        <color rgb="FFD0D0D0"/>
      </top>
      <bottom/>
      <diagonal/>
    </border>
    <border>
      <left/>
      <right/>
      <top/>
      <bottom style="thin">
        <color rgb="FFD0D0D0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EAEAEA"/>
      </left>
      <right/>
      <top style="thin">
        <color theme="0" tint="-0.24994659260841701"/>
      </top>
      <bottom style="medium">
        <color rgb="FFEAEAEA"/>
      </bottom>
      <diagonal/>
    </border>
    <border>
      <left/>
      <right style="medium">
        <color rgb="FFEAEAEA"/>
      </right>
      <top style="thin">
        <color theme="0" tint="-0.24994659260841701"/>
      </top>
      <bottom style="medium">
        <color rgb="FFEAEAEA"/>
      </bottom>
      <diagonal/>
    </border>
    <border>
      <left style="medium">
        <color rgb="FFEAEAEA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EAEAEA"/>
      </left>
      <right/>
      <top style="medium">
        <color rgb="FF1F2937"/>
      </top>
      <bottom style="thin">
        <color theme="0" tint="-0.24994659260841701"/>
      </bottom>
      <diagonal/>
    </border>
    <border>
      <left/>
      <right style="medium">
        <color rgb="FFEAEAEA"/>
      </right>
      <top style="medium">
        <color rgb="FF1F2937"/>
      </top>
      <bottom style="thin">
        <color theme="0" tint="-0.24994659260841701"/>
      </bottom>
      <diagonal/>
    </border>
    <border>
      <left style="thin">
        <color theme="3" tint="-0.499984740745262"/>
      </left>
      <right/>
      <top style="medium">
        <color rgb="FFEAEAEA"/>
      </top>
      <bottom style="medium">
        <color theme="3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2">
    <xf numFmtId="0" fontId="0" fillId="0" borderId="0" xfId="0"/>
    <xf numFmtId="165" fontId="0" fillId="9" borderId="21" xfId="0" applyNumberFormat="1" applyFill="1" applyBorder="1"/>
    <xf numFmtId="165" fontId="0" fillId="9" borderId="13" xfId="0" applyNumberFormat="1" applyFill="1" applyBorder="1"/>
    <xf numFmtId="165" fontId="6" fillId="9" borderId="13" xfId="0" applyNumberFormat="1" applyFont="1" applyFill="1" applyBorder="1"/>
    <xf numFmtId="165" fontId="0" fillId="9" borderId="23" xfId="0" applyNumberFormat="1" applyFill="1" applyBorder="1"/>
    <xf numFmtId="0" fontId="0" fillId="0" borderId="0" xfId="0" applyProtection="1"/>
    <xf numFmtId="0" fontId="0" fillId="21" borderId="2" xfId="0" applyFill="1" applyBorder="1" applyProtection="1"/>
    <xf numFmtId="0" fontId="0" fillId="21" borderId="3" xfId="0" applyFill="1" applyBorder="1" applyProtection="1"/>
    <xf numFmtId="0" fontId="0" fillId="21" borderId="4" xfId="0" applyFill="1" applyBorder="1" applyProtection="1"/>
    <xf numFmtId="0" fontId="4" fillId="5" borderId="0" xfId="0" applyFont="1" applyFill="1" applyProtection="1"/>
    <xf numFmtId="0" fontId="11" fillId="5" borderId="0" xfId="0" applyFont="1" applyFill="1" applyProtection="1"/>
    <xf numFmtId="0" fontId="5" fillId="5" borderId="5" xfId="0" applyFont="1" applyFill="1" applyBorder="1" applyAlignment="1" applyProtection="1">
      <alignment horizontal="center" vertical="center"/>
    </xf>
    <xf numFmtId="44" fontId="7" fillId="15" borderId="8" xfId="1" applyFont="1" applyFill="1" applyBorder="1" applyAlignment="1" applyProtection="1">
      <alignment horizontal="center" vertical="center"/>
    </xf>
    <xf numFmtId="0" fontId="7" fillId="13" borderId="8" xfId="0" applyFont="1" applyFill="1" applyBorder="1" applyAlignment="1" applyProtection="1">
      <alignment horizontal="center" vertical="center"/>
    </xf>
    <xf numFmtId="0" fontId="5" fillId="5" borderId="6" xfId="0" applyFont="1" applyFill="1" applyBorder="1" applyProtection="1"/>
    <xf numFmtId="0" fontId="0" fillId="17" borderId="8" xfId="0" applyFill="1" applyBorder="1" applyProtection="1"/>
    <xf numFmtId="14" fontId="0" fillId="17" borderId="8" xfId="0" applyNumberFormat="1" applyFill="1" applyBorder="1" applyProtection="1"/>
    <xf numFmtId="0" fontId="0" fillId="20" borderId="8" xfId="0" applyFill="1" applyBorder="1" applyAlignment="1" applyProtection="1">
      <alignment horizontal="center" vertical="center"/>
    </xf>
    <xf numFmtId="164" fontId="1" fillId="16" borderId="30" xfId="1" applyNumberFormat="1" applyFill="1" applyBorder="1" applyProtection="1"/>
    <xf numFmtId="44" fontId="0" fillId="4" borderId="11" xfId="0" applyNumberFormat="1" applyFill="1" applyBorder="1" applyProtection="1"/>
    <xf numFmtId="0" fontId="0" fillId="0" borderId="6" xfId="0" applyBorder="1" applyAlignment="1" applyProtection="1">
      <alignment horizontal="center" vertical="center"/>
    </xf>
    <xf numFmtId="0" fontId="0" fillId="13" borderId="0" xfId="0" applyFill="1" applyProtection="1"/>
    <xf numFmtId="0" fontId="0" fillId="9" borderId="8" xfId="0" applyFill="1" applyBorder="1" applyAlignment="1" applyProtection="1">
      <alignment horizontal="center" vertical="center"/>
    </xf>
    <xf numFmtId="166" fontId="0" fillId="17" borderId="8" xfId="0" applyNumberFormat="1" applyFill="1" applyBorder="1" applyProtection="1"/>
    <xf numFmtId="0" fontId="0" fillId="8" borderId="25" xfId="0" applyFill="1" applyBorder="1" applyProtection="1"/>
    <xf numFmtId="164" fontId="14" fillId="8" borderId="26" xfId="0" applyNumberFormat="1" applyFont="1" applyFill="1" applyBorder="1" applyProtection="1"/>
    <xf numFmtId="0" fontId="0" fillId="7" borderId="25" xfId="0" applyFill="1" applyBorder="1" applyProtection="1"/>
    <xf numFmtId="164" fontId="1" fillId="16" borderId="31" xfId="1" applyNumberFormat="1" applyFill="1" applyBorder="1" applyProtection="1"/>
    <xf numFmtId="165" fontId="14" fillId="7" borderId="6" xfId="0" applyNumberFormat="1" applyFont="1" applyFill="1" applyBorder="1" applyProtection="1"/>
    <xf numFmtId="0" fontId="4" fillId="5" borderId="8" xfId="0" applyFont="1" applyFill="1" applyBorder="1" applyProtection="1"/>
    <xf numFmtId="0" fontId="11" fillId="5" borderId="8" xfId="0" applyFont="1" applyFill="1" applyBorder="1" applyProtection="1"/>
    <xf numFmtId="0" fontId="7" fillId="14" borderId="8" xfId="0" applyFont="1" applyFill="1" applyBorder="1" applyAlignment="1" applyProtection="1">
      <alignment horizontal="center" vertical="center"/>
    </xf>
    <xf numFmtId="165" fontId="7" fillId="13" borderId="8" xfId="0" applyNumberFormat="1" applyFont="1" applyFill="1" applyBorder="1" applyProtection="1"/>
    <xf numFmtId="0" fontId="4" fillId="24" borderId="8" xfId="0" applyFont="1" applyFill="1" applyBorder="1" applyProtection="1"/>
    <xf numFmtId="0" fontId="6" fillId="22" borderId="8" xfId="0" applyFont="1" applyFill="1" applyBorder="1" applyAlignment="1" applyProtection="1">
      <alignment horizontal="center" vertical="center"/>
    </xf>
    <xf numFmtId="0" fontId="7" fillId="18" borderId="8" xfId="0" applyFont="1" applyFill="1" applyBorder="1" applyAlignment="1" applyProtection="1">
      <alignment horizontal="center" vertical="center"/>
    </xf>
    <xf numFmtId="167" fontId="0" fillId="17" borderId="8" xfId="0" applyNumberFormat="1" applyFill="1" applyBorder="1" applyAlignment="1" applyProtection="1">
      <alignment horizontal="center" vertical="center"/>
    </xf>
    <xf numFmtId="165" fontId="0" fillId="9" borderId="6" xfId="0" applyNumberFormat="1" applyFill="1" applyBorder="1" applyAlignment="1" applyProtection="1">
      <alignment horizontal="center"/>
    </xf>
    <xf numFmtId="165" fontId="0" fillId="25" borderId="11" xfId="0" applyNumberFormat="1" applyFill="1" applyBorder="1" applyAlignment="1" applyProtection="1">
      <alignment horizontal="left" vertical="top"/>
    </xf>
    <xf numFmtId="44" fontId="14" fillId="25" borderId="12" xfId="0" applyNumberFormat="1" applyFont="1" applyFill="1" applyBorder="1" applyAlignment="1" applyProtection="1">
      <alignment horizontal="center"/>
    </xf>
    <xf numFmtId="165" fontId="0" fillId="7" borderId="6" xfId="0" applyNumberFormat="1" applyFill="1" applyBorder="1" applyAlignment="1" applyProtection="1">
      <alignment horizontal="left" vertical="top"/>
    </xf>
    <xf numFmtId="44" fontId="14" fillId="7" borderId="12" xfId="0" applyNumberFormat="1" applyFont="1" applyFill="1" applyBorder="1" applyProtection="1"/>
    <xf numFmtId="0" fontId="0" fillId="17" borderId="12" xfId="0" applyFill="1" applyBorder="1" applyProtection="1"/>
    <xf numFmtId="0" fontId="0" fillId="18" borderId="12" xfId="0" applyFill="1" applyBorder="1" applyAlignment="1" applyProtection="1">
      <alignment horizontal="center" vertical="center"/>
    </xf>
    <xf numFmtId="44" fontId="1" fillId="19" borderId="30" xfId="1" applyFill="1" applyBorder="1" applyProtection="1"/>
    <xf numFmtId="44" fontId="0" fillId="17" borderId="8" xfId="1" applyFont="1" applyFill="1" applyBorder="1" applyProtection="1"/>
    <xf numFmtId="0" fontId="0" fillId="18" borderId="8" xfId="0" applyFill="1" applyBorder="1" applyAlignment="1" applyProtection="1">
      <alignment horizontal="center" vertical="center"/>
    </xf>
    <xf numFmtId="44" fontId="0" fillId="17" borderId="8" xfId="0" applyNumberFormat="1" applyFill="1" applyBorder="1" applyProtection="1"/>
    <xf numFmtId="44" fontId="0" fillId="17" borderId="12" xfId="1" applyFont="1" applyFill="1" applyBorder="1" applyProtection="1"/>
    <xf numFmtId="0" fontId="0" fillId="8" borderId="11" xfId="0" applyFill="1" applyBorder="1" applyProtection="1"/>
    <xf numFmtId="44" fontId="0" fillId="17" borderId="10" xfId="1" applyFont="1" applyFill="1" applyBorder="1" applyProtection="1"/>
    <xf numFmtId="0" fontId="0" fillId="7" borderId="11" xfId="0" applyFill="1" applyBorder="1" applyProtection="1"/>
    <xf numFmtId="44" fontId="0" fillId="17" borderId="7" xfId="1" applyFont="1" applyFill="1" applyBorder="1" applyProtection="1"/>
    <xf numFmtId="44" fontId="14" fillId="7" borderId="28" xfId="0" applyNumberFormat="1" applyFont="1" applyFill="1" applyBorder="1" applyProtection="1"/>
    <xf numFmtId="0" fontId="4" fillId="5" borderId="27" xfId="0" applyFont="1" applyFill="1" applyBorder="1" applyProtection="1"/>
    <xf numFmtId="0" fontId="11" fillId="5" borderId="28" xfId="0" applyFont="1" applyFill="1" applyBorder="1" applyProtection="1"/>
    <xf numFmtId="49" fontId="11" fillId="5" borderId="12" xfId="0" applyNumberFormat="1" applyFont="1" applyFill="1" applyBorder="1" applyAlignment="1" applyProtection="1">
      <alignment horizontal="center" vertical="center"/>
    </xf>
    <xf numFmtId="0" fontId="11" fillId="5" borderId="29" xfId="0" applyFont="1" applyFill="1" applyBorder="1" applyProtection="1"/>
    <xf numFmtId="0" fontId="0" fillId="17" borderId="8" xfId="0" applyFill="1" applyBorder="1" applyAlignment="1" applyProtection="1">
      <alignment horizontal="center" vertical="center"/>
    </xf>
    <xf numFmtId="44" fontId="6" fillId="18" borderId="8" xfId="0" applyNumberFormat="1" applyFont="1" applyFill="1" applyBorder="1" applyAlignment="1" applyProtection="1">
      <alignment horizontal="center" vertical="center"/>
    </xf>
    <xf numFmtId="164" fontId="0" fillId="4" borderId="12" xfId="0" applyNumberFormat="1" applyFill="1" applyBorder="1" applyProtection="1"/>
    <xf numFmtId="44" fontId="1" fillId="16" borderId="31" xfId="1" applyFill="1" applyBorder="1" applyProtection="1"/>
    <xf numFmtId="44" fontId="1" fillId="16" borderId="32" xfId="1" applyFill="1" applyBorder="1" applyProtection="1"/>
    <xf numFmtId="44" fontId="1" fillId="16" borderId="33" xfId="1" applyFill="1" applyBorder="1" applyProtection="1"/>
    <xf numFmtId="0" fontId="7" fillId="17" borderId="8" xfId="0" applyFont="1" applyFill="1" applyBorder="1" applyProtection="1"/>
    <xf numFmtId="0" fontId="0" fillId="13" borderId="8" xfId="0" applyFill="1" applyBorder="1" applyProtection="1"/>
    <xf numFmtId="0" fontId="0" fillId="13" borderId="0" xfId="0" applyFill="1" applyAlignment="1" applyProtection="1">
      <alignment horizontal="center" vertical="center"/>
    </xf>
    <xf numFmtId="0" fontId="0" fillId="13" borderId="10" xfId="0" applyFill="1" applyBorder="1" applyProtection="1"/>
    <xf numFmtId="0" fontId="0" fillId="13" borderId="9" xfId="0" applyFill="1" applyBorder="1" applyProtection="1"/>
    <xf numFmtId="44" fontId="3" fillId="15" borderId="14" xfId="1" applyFont="1" applyFill="1" applyBorder="1" applyProtection="1"/>
    <xf numFmtId="167" fontId="0" fillId="13" borderId="10" xfId="0" applyNumberFormat="1" applyFill="1" applyBorder="1" applyProtection="1"/>
    <xf numFmtId="165" fontId="0" fillId="7" borderId="12" xfId="0" applyNumberFormat="1" applyFill="1" applyBorder="1" applyProtection="1"/>
    <xf numFmtId="44" fontId="10" fillId="3" borderId="18" xfId="1" applyFont="1" applyFill="1" applyBorder="1" applyAlignment="1" applyProtection="1">
      <alignment horizontal="center" vertical="center"/>
    </xf>
    <xf numFmtId="0" fontId="0" fillId="10" borderId="17" xfId="0" applyFill="1" applyBorder="1" applyAlignment="1" applyProtection="1">
      <alignment horizontal="center" vertical="center"/>
    </xf>
    <xf numFmtId="165" fontId="10" fillId="7" borderId="18" xfId="0" applyNumberFormat="1" applyFont="1" applyFill="1" applyBorder="1" applyAlignment="1" applyProtection="1">
      <alignment horizontal="right"/>
    </xf>
    <xf numFmtId="0" fontId="7" fillId="13" borderId="0" xfId="0" applyFont="1" applyFill="1" applyProtection="1"/>
    <xf numFmtId="44" fontId="1" fillId="17" borderId="8" xfId="1" applyFill="1" applyBorder="1" applyProtection="1"/>
    <xf numFmtId="0" fontId="10" fillId="11" borderId="35" xfId="0" applyFont="1" applyFill="1" applyBorder="1" applyAlignment="1" applyProtection="1">
      <alignment vertical="center"/>
    </xf>
    <xf numFmtId="0" fontId="10" fillId="12" borderId="15" xfId="0" applyFont="1" applyFill="1" applyBorder="1" applyProtection="1"/>
    <xf numFmtId="0" fontId="15" fillId="12" borderId="16" xfId="0" applyFont="1" applyFill="1" applyBorder="1" applyAlignment="1" applyProtection="1">
      <alignment wrapText="1"/>
    </xf>
    <xf numFmtId="167" fontId="12" fillId="12" borderId="16" xfId="0" applyNumberFormat="1" applyFont="1" applyFill="1" applyBorder="1" applyAlignment="1" applyProtection="1">
      <alignment horizontal="center" vertical="center"/>
    </xf>
    <xf numFmtId="165" fontId="10" fillId="12" borderId="16" xfId="0" applyNumberFormat="1" applyFont="1" applyFill="1" applyBorder="1" applyProtection="1"/>
    <xf numFmtId="16" fontId="0" fillId="0" borderId="20" xfId="0" applyNumberFormat="1" applyBorder="1" applyAlignment="1" applyProtection="1">
      <alignment horizontal="right"/>
    </xf>
    <xf numFmtId="164" fontId="0" fillId="0" borderId="21" xfId="0" applyNumberFormat="1" applyBorder="1" applyProtection="1"/>
    <xf numFmtId="16" fontId="0" fillId="0" borderId="22" xfId="0" applyNumberFormat="1" applyBorder="1" applyAlignment="1" applyProtection="1">
      <alignment horizontal="right"/>
    </xf>
    <xf numFmtId="0" fontId="0" fillId="0" borderId="19" xfId="0" applyBorder="1" applyProtection="1"/>
    <xf numFmtId="165" fontId="13" fillId="6" borderId="17" xfId="0" applyNumberFormat="1" applyFont="1" applyFill="1" applyBorder="1" applyAlignment="1" applyProtection="1">
      <alignment horizontal="left" vertical="top"/>
    </xf>
    <xf numFmtId="167" fontId="3" fillId="6" borderId="18" xfId="0" applyNumberFormat="1" applyFont="1" applyFill="1" applyBorder="1" applyProtection="1"/>
    <xf numFmtId="44" fontId="0" fillId="17" borderId="8" xfId="0" applyNumberFormat="1" applyFill="1" applyBorder="1" applyAlignment="1" applyProtection="1">
      <alignment horizontal="center" vertical="center"/>
    </xf>
    <xf numFmtId="0" fontId="0" fillId="26" borderId="0" xfId="0" applyFill="1" applyAlignment="1" applyProtection="1">
      <alignment horizontal="left" vertical="top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20" borderId="1" xfId="0" applyFont="1" applyFill="1" applyBorder="1" applyAlignment="1" applyProtection="1">
      <alignment vertical="center" wrapText="1"/>
    </xf>
    <xf numFmtId="14" fontId="0" fillId="17" borderId="11" xfId="0" applyNumberFormat="1" applyFill="1" applyBorder="1" applyProtection="1"/>
    <xf numFmtId="44" fontId="7" fillId="23" borderId="8" xfId="1" applyFont="1" applyFill="1" applyBorder="1" applyAlignment="1" applyProtection="1">
      <alignment horizontal="center" vertical="center"/>
    </xf>
    <xf numFmtId="6" fontId="0" fillId="17" borderId="8" xfId="0" applyNumberFormat="1" applyFill="1" applyBorder="1" applyAlignment="1" applyProtection="1">
      <alignment horizontal="left"/>
    </xf>
    <xf numFmtId="3" fontId="0" fillId="17" borderId="8" xfId="0" applyNumberFormat="1" applyFill="1" applyBorder="1" applyProtection="1"/>
    <xf numFmtId="44" fontId="1" fillId="16" borderId="8" xfId="1" applyFill="1" applyBorder="1" applyProtection="1"/>
    <xf numFmtId="44" fontId="0" fillId="15" borderId="36" xfId="1" applyFont="1" applyFill="1" applyBorder="1" applyAlignment="1" applyProtection="1">
      <alignment horizontal="left" vertical="top"/>
    </xf>
    <xf numFmtId="44" fontId="16" fillId="0" borderId="36" xfId="0" applyNumberFormat="1" applyFont="1" applyBorder="1" applyProtection="1"/>
    <xf numFmtId="167" fontId="14" fillId="0" borderId="12" xfId="0" applyNumberFormat="1" applyFont="1" applyBorder="1" applyProtection="1"/>
    <xf numFmtId="0" fontId="0" fillId="0" borderId="12" xfId="0" applyBorder="1" applyProtection="1"/>
    <xf numFmtId="44" fontId="16" fillId="0" borderId="14" xfId="0" applyNumberFormat="1" applyFont="1" applyBorder="1" applyProtection="1"/>
    <xf numFmtId="167" fontId="14" fillId="0" borderId="8" xfId="0" applyNumberFormat="1" applyFont="1" applyBorder="1" applyProtection="1"/>
    <xf numFmtId="0" fontId="0" fillId="0" borderId="8" xfId="0" applyBorder="1" applyProtection="1"/>
    <xf numFmtId="44" fontId="16" fillId="0" borderId="37" xfId="0" applyNumberFormat="1" applyFont="1" applyBorder="1" applyProtection="1"/>
    <xf numFmtId="167" fontId="14" fillId="0" borderId="11" xfId="0" applyNumberFormat="1" applyFont="1" applyBorder="1" applyProtection="1"/>
    <xf numFmtId="0" fontId="0" fillId="0" borderId="11" xfId="0" applyBorder="1" applyProtection="1"/>
    <xf numFmtId="165" fontId="3" fillId="6" borderId="24" xfId="1" applyNumberFormat="1" applyFont="1" applyFill="1" applyBorder="1" applyProtection="1"/>
    <xf numFmtId="167" fontId="3" fillId="6" borderId="24" xfId="0" applyNumberFormat="1" applyFont="1" applyFill="1" applyBorder="1" applyProtection="1"/>
    <xf numFmtId="0" fontId="0" fillId="3" borderId="17" xfId="0" applyFill="1" applyBorder="1" applyAlignment="1" applyProtection="1">
      <alignment horizontal="center" vertical="center"/>
    </xf>
    <xf numFmtId="0" fontId="0" fillId="27" borderId="17" xfId="0" applyFill="1" applyBorder="1" applyAlignment="1" applyProtection="1">
      <alignment horizontal="center" vertical="center"/>
    </xf>
    <xf numFmtId="0" fontId="0" fillId="0" borderId="1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17" borderId="8" xfId="0" applyFill="1" applyBorder="1" applyProtection="1">
      <protection locked="0"/>
    </xf>
    <xf numFmtId="44" fontId="1" fillId="17" borderId="8" xfId="1" applyFill="1" applyBorder="1" applyProtection="1">
      <protection locked="0"/>
    </xf>
    <xf numFmtId="44" fontId="0" fillId="17" borderId="8" xfId="1" applyFont="1" applyFill="1" applyBorder="1" applyProtection="1">
      <protection locked="0"/>
    </xf>
    <xf numFmtId="44" fontId="1" fillId="16" borderId="8" xfId="1" applyFill="1" applyBorder="1" applyProtection="1">
      <protection locked="0"/>
    </xf>
    <xf numFmtId="44" fontId="0" fillId="17" borderId="7" xfId="1" applyFont="1" applyFill="1" applyBorder="1" applyProtection="1">
      <protection locked="0"/>
    </xf>
    <xf numFmtId="0" fontId="0" fillId="18" borderId="8" xfId="0" applyFill="1" applyBorder="1" applyAlignment="1" applyProtection="1">
      <alignment horizontal="center" vertical="center"/>
      <protection locked="0"/>
    </xf>
    <xf numFmtId="44" fontId="0" fillId="17" borderId="8" xfId="0" applyNumberFormat="1" applyFill="1" applyBorder="1" applyAlignment="1" applyProtection="1">
      <alignment horizontal="center" vertical="center"/>
      <protection locked="0"/>
    </xf>
    <xf numFmtId="0" fontId="0" fillId="18" borderId="8" xfId="0" applyFont="1" applyFill="1" applyBorder="1" applyAlignment="1" applyProtection="1">
      <alignment horizontal="center" vertical="center"/>
      <protection locked="0"/>
    </xf>
    <xf numFmtId="44" fontId="0" fillId="23" borderId="8" xfId="1" applyFont="1" applyFill="1" applyBorder="1" applyAlignment="1" applyProtection="1">
      <alignment horizontal="center" vertical="center"/>
    </xf>
    <xf numFmtId="0" fontId="13" fillId="24" borderId="8" xfId="0" applyFont="1" applyFill="1" applyBorder="1" applyProtection="1">
      <protection locked="0"/>
    </xf>
    <xf numFmtId="166" fontId="0" fillId="17" borderId="8" xfId="0" applyNumberFormat="1" applyFill="1" applyBorder="1" applyProtection="1">
      <protection locked="0"/>
    </xf>
    <xf numFmtId="164" fontId="1" fillId="16" borderId="31" xfId="1" applyNumberFormat="1" applyFill="1" applyBorder="1" applyProtection="1">
      <protection locked="0"/>
    </xf>
    <xf numFmtId="165" fontId="13" fillId="6" borderId="24" xfId="0" applyNumberFormat="1" applyFont="1" applyFill="1" applyBorder="1" applyAlignment="1" applyProtection="1">
      <alignment horizontal="left" vertical="top"/>
    </xf>
    <xf numFmtId="164" fontId="0" fillId="0" borderId="45" xfId="0" applyNumberFormat="1" applyBorder="1" applyProtection="1"/>
    <xf numFmtId="44" fontId="14" fillId="28" borderId="21" xfId="0" applyNumberFormat="1" applyFont="1" applyFill="1" applyBorder="1" applyAlignment="1" applyProtection="1">
      <alignment horizontal="center" vertical="center"/>
    </xf>
    <xf numFmtId="0" fontId="0" fillId="7" borderId="11" xfId="0" applyFill="1" applyBorder="1"/>
    <xf numFmtId="0" fontId="19" fillId="29" borderId="32" xfId="0" applyFont="1" applyFill="1" applyBorder="1" applyAlignment="1" applyProtection="1">
      <alignment vertical="center"/>
      <protection locked="0"/>
    </xf>
    <xf numFmtId="0" fontId="20" fillId="30" borderId="49" xfId="0" applyFont="1" applyFill="1" applyBorder="1" applyAlignment="1">
      <alignment horizontal="center" vertical="center"/>
    </xf>
    <xf numFmtId="168" fontId="21" fillId="30" borderId="50" xfId="0" applyNumberFormat="1" applyFont="1" applyFill="1" applyBorder="1" applyAlignment="1">
      <alignment horizontal="center" vertical="center"/>
    </xf>
    <xf numFmtId="168" fontId="24" fillId="30" borderId="52" xfId="0" applyNumberFormat="1" applyFont="1" applyFill="1" applyBorder="1" applyAlignment="1">
      <alignment horizontal="center" vertical="center"/>
    </xf>
    <xf numFmtId="9" fontId="21" fillId="30" borderId="52" xfId="2" applyFont="1" applyFill="1" applyBorder="1" applyAlignment="1">
      <alignment horizontal="center" vertical="center"/>
    </xf>
    <xf numFmtId="0" fontId="25" fillId="30" borderId="55" xfId="0" applyFont="1" applyFill="1" applyBorder="1" applyAlignment="1">
      <alignment horizontal="center" vertical="center"/>
    </xf>
    <xf numFmtId="0" fontId="14" fillId="30" borderId="56" xfId="0" applyFont="1" applyFill="1" applyBorder="1" applyAlignment="1">
      <alignment horizontal="center" vertical="center"/>
    </xf>
    <xf numFmtId="16" fontId="0" fillId="0" borderId="56" xfId="0" applyNumberFormat="1" applyBorder="1" applyAlignment="1">
      <alignment horizontal="center" vertical="center"/>
    </xf>
    <xf numFmtId="168" fontId="0" fillId="0" borderId="56" xfId="0" applyNumberFormat="1" applyBorder="1" applyAlignment="1">
      <alignment horizontal="center" vertical="center"/>
    </xf>
    <xf numFmtId="168" fontId="0" fillId="9" borderId="56" xfId="0" applyNumberFormat="1" applyFill="1" applyBorder="1" applyAlignment="1">
      <alignment horizontal="center" vertical="center"/>
    </xf>
    <xf numFmtId="168" fontId="16" fillId="0" borderId="56" xfId="0" applyNumberFormat="1" applyFont="1" applyBorder="1" applyAlignment="1">
      <alignment horizontal="center" vertical="center"/>
    </xf>
    <xf numFmtId="168" fontId="0" fillId="0" borderId="56" xfId="0" applyNumberFormat="1" applyBorder="1" applyAlignment="1" applyProtection="1">
      <alignment horizontal="center" vertical="center"/>
      <protection locked="0"/>
    </xf>
    <xf numFmtId="168" fontId="6" fillId="9" borderId="56" xfId="0" applyNumberFormat="1" applyFont="1" applyFill="1" applyBorder="1" applyAlignment="1">
      <alignment horizontal="center" vertical="center"/>
    </xf>
    <xf numFmtId="168" fontId="14" fillId="30" borderId="56" xfId="0" applyNumberFormat="1" applyFont="1" applyFill="1" applyBorder="1" applyAlignment="1">
      <alignment horizontal="center" vertical="center"/>
    </xf>
    <xf numFmtId="0" fontId="26" fillId="29" borderId="57" xfId="0" applyFont="1" applyFill="1" applyBorder="1" applyAlignment="1">
      <alignment vertical="center"/>
    </xf>
    <xf numFmtId="0" fontId="27" fillId="29" borderId="59" xfId="0" applyFont="1" applyFill="1" applyBorder="1" applyAlignment="1">
      <alignment horizontal="center" vertical="center"/>
    </xf>
    <xf numFmtId="0" fontId="14" fillId="30" borderId="60" xfId="0" applyFont="1" applyFill="1" applyBorder="1" applyAlignment="1">
      <alignment horizontal="center" vertical="center"/>
    </xf>
    <xf numFmtId="0" fontId="14" fillId="30" borderId="61" xfId="0" applyFont="1" applyFill="1" applyBorder="1" applyAlignment="1">
      <alignment horizontal="center" vertical="center"/>
    </xf>
    <xf numFmtId="0" fontId="14" fillId="30" borderId="62" xfId="0" applyFont="1" applyFill="1" applyBorder="1" applyAlignment="1">
      <alignment horizontal="center" vertical="center"/>
    </xf>
    <xf numFmtId="0" fontId="14" fillId="30" borderId="63" xfId="0" applyFont="1" applyFill="1" applyBorder="1" applyAlignment="1">
      <alignment horizontal="center" vertical="center"/>
    </xf>
    <xf numFmtId="16" fontId="0" fillId="0" borderId="64" xfId="0" applyNumberFormat="1" applyBorder="1" applyAlignment="1">
      <alignment horizontal="left" vertical="center"/>
    </xf>
    <xf numFmtId="168" fontId="0" fillId="0" borderId="65" xfId="0" applyNumberFormat="1" applyBorder="1" applyAlignment="1">
      <alignment horizontal="center" vertical="center"/>
    </xf>
    <xf numFmtId="168" fontId="0" fillId="0" borderId="66" xfId="0" applyNumberFormat="1" applyBorder="1" applyAlignment="1">
      <alignment horizontal="center" vertical="center"/>
    </xf>
    <xf numFmtId="14" fontId="28" fillId="0" borderId="67" xfId="0" applyNumberFormat="1" applyFont="1" applyBorder="1" applyAlignment="1">
      <alignment horizontal="center" vertical="center"/>
    </xf>
    <xf numFmtId="168" fontId="0" fillId="0" borderId="65" xfId="0" applyNumberFormat="1" applyBorder="1" applyAlignment="1">
      <alignment horizontal="left" vertical="center"/>
    </xf>
    <xf numFmtId="0" fontId="29" fillId="29" borderId="71" xfId="0" applyFont="1" applyFill="1" applyBorder="1" applyAlignment="1">
      <alignment vertical="center"/>
    </xf>
    <xf numFmtId="168" fontId="30" fillId="29" borderId="72" xfId="0" applyNumberFormat="1" applyFont="1" applyFill="1" applyBorder="1" applyAlignment="1">
      <alignment horizontal="center" vertical="center"/>
    </xf>
    <xf numFmtId="0" fontId="14" fillId="30" borderId="74" xfId="0" applyFont="1" applyFill="1" applyBorder="1" applyAlignment="1">
      <alignment horizontal="center" vertical="center"/>
    </xf>
    <xf numFmtId="168" fontId="30" fillId="29" borderId="75" xfId="0" applyNumberFormat="1" applyFont="1" applyFill="1" applyBorder="1" applyAlignment="1">
      <alignment horizontal="center" vertical="center"/>
    </xf>
    <xf numFmtId="0" fontId="14" fillId="30" borderId="76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68" fontId="0" fillId="0" borderId="77" xfId="0" applyNumberFormat="1" applyBorder="1" applyAlignment="1">
      <alignment horizontal="center" vertical="center"/>
    </xf>
    <xf numFmtId="16" fontId="0" fillId="0" borderId="0" xfId="0" applyNumberFormat="1" applyAlignment="1">
      <alignment horizontal="left" vertical="center"/>
    </xf>
    <xf numFmtId="168" fontId="0" fillId="0" borderId="65" xfId="0" applyNumberFormat="1" applyBorder="1" applyAlignment="1" applyProtection="1">
      <alignment horizontal="left" vertical="center"/>
      <protection locked="0"/>
    </xf>
    <xf numFmtId="168" fontId="0" fillId="0" borderId="65" xfId="0" applyNumberFormat="1" applyBorder="1" applyAlignment="1" applyProtection="1">
      <alignment horizontal="center" vertical="center"/>
      <protection locked="0"/>
    </xf>
    <xf numFmtId="16" fontId="0" fillId="0" borderId="64" xfId="0" applyNumberFormat="1" applyBorder="1" applyAlignment="1" applyProtection="1">
      <alignment horizontal="left" vertical="center"/>
      <protection locked="0"/>
    </xf>
    <xf numFmtId="16" fontId="0" fillId="0" borderId="68" xfId="0" applyNumberFormat="1" applyBorder="1" applyAlignment="1" applyProtection="1">
      <alignment horizontal="left" vertical="center"/>
      <protection locked="0"/>
    </xf>
    <xf numFmtId="168" fontId="0" fillId="0" borderId="69" xfId="0" applyNumberFormat="1" applyBorder="1" applyAlignment="1" applyProtection="1">
      <alignment horizontal="center" vertical="center"/>
      <protection locked="0"/>
    </xf>
    <xf numFmtId="16" fontId="0" fillId="0" borderId="64" xfId="0" applyNumberFormat="1" applyBorder="1" applyAlignment="1" applyProtection="1">
      <alignment horizontal="center" vertical="center"/>
      <protection locked="0"/>
    </xf>
    <xf numFmtId="16" fontId="0" fillId="0" borderId="68" xfId="0" applyNumberFormat="1" applyBorder="1" applyAlignment="1" applyProtection="1">
      <alignment horizontal="center" vertical="center"/>
      <protection locked="0"/>
    </xf>
    <xf numFmtId="14" fontId="28" fillId="0" borderId="67" xfId="0" applyNumberFormat="1" applyFont="1" applyBorder="1" applyAlignment="1" applyProtection="1">
      <alignment horizontal="center" vertical="center"/>
      <protection locked="0"/>
    </xf>
    <xf numFmtId="14" fontId="28" fillId="0" borderId="70" xfId="0" applyNumberFormat="1" applyFont="1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168" fontId="0" fillId="0" borderId="64" xfId="0" applyNumberFormat="1" applyBorder="1" applyAlignment="1" applyProtection="1">
      <alignment horizontal="center" vertical="center"/>
      <protection locked="0"/>
    </xf>
    <xf numFmtId="10" fontId="0" fillId="0" borderId="64" xfId="2" applyNumberFormat="1" applyFont="1" applyBorder="1" applyAlignment="1" applyProtection="1">
      <alignment horizontal="center" vertical="center"/>
      <protection locked="0"/>
    </xf>
    <xf numFmtId="14" fontId="0" fillId="0" borderId="64" xfId="0" applyNumberFormat="1" applyBorder="1" applyAlignment="1" applyProtection="1">
      <alignment horizontal="center" vertical="center"/>
      <protection locked="0"/>
    </xf>
    <xf numFmtId="14" fontId="0" fillId="0" borderId="64" xfId="0" applyNumberFormat="1" applyBorder="1" applyAlignment="1" applyProtection="1">
      <alignment horizontal="left" vertical="center"/>
      <protection locked="0"/>
    </xf>
    <xf numFmtId="168" fontId="31" fillId="29" borderId="78" xfId="0" applyNumberFormat="1" applyFont="1" applyFill="1" applyBorder="1" applyAlignment="1">
      <alignment horizontal="center" vertical="center"/>
    </xf>
    <xf numFmtId="168" fontId="30" fillId="29" borderId="79" xfId="0" applyNumberFormat="1" applyFont="1" applyFill="1" applyBorder="1" applyAlignment="1">
      <alignment horizontal="center" vertical="center"/>
    </xf>
    <xf numFmtId="14" fontId="28" fillId="0" borderId="0" xfId="0" applyNumberFormat="1" applyFont="1" applyBorder="1" applyAlignment="1">
      <alignment horizontal="center" vertical="center"/>
    </xf>
    <xf numFmtId="14" fontId="28" fillId="0" borderId="0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Border="1" applyAlignment="1">
      <alignment horizontal="center" vertical="center"/>
    </xf>
    <xf numFmtId="168" fontId="0" fillId="0" borderId="0" xfId="0" applyNumberFormat="1" applyBorder="1" applyAlignment="1" applyProtection="1">
      <alignment horizontal="center" vertical="center"/>
      <protection locked="0"/>
    </xf>
    <xf numFmtId="0" fontId="32" fillId="29" borderId="46" xfId="0" applyFont="1" applyFill="1" applyBorder="1" applyAlignment="1">
      <alignment vertical="center"/>
    </xf>
    <xf numFmtId="0" fontId="33" fillId="29" borderId="32" xfId="0" applyFont="1" applyFill="1" applyBorder="1" applyAlignment="1" applyProtection="1">
      <alignment vertical="center"/>
      <protection locked="0"/>
    </xf>
    <xf numFmtId="0" fontId="34" fillId="29" borderId="57" xfId="0" applyFont="1" applyFill="1" applyBorder="1" applyAlignment="1">
      <alignment vertical="center"/>
    </xf>
    <xf numFmtId="0" fontId="32" fillId="29" borderId="58" xfId="0" applyFont="1" applyFill="1" applyBorder="1" applyAlignment="1">
      <alignment vertical="center"/>
    </xf>
    <xf numFmtId="0" fontId="27" fillId="29" borderId="71" xfId="0" applyFont="1" applyFill="1" applyBorder="1" applyAlignment="1">
      <alignment vertical="center"/>
    </xf>
    <xf numFmtId="0" fontId="34" fillId="29" borderId="0" xfId="0" applyFont="1" applyFill="1" applyAlignment="1">
      <alignment vertical="center"/>
    </xf>
    <xf numFmtId="0" fontId="27" fillId="29" borderId="91" xfId="0" applyFont="1" applyFill="1" applyBorder="1" applyAlignment="1">
      <alignment vertical="center"/>
    </xf>
    <xf numFmtId="0" fontId="35" fillId="29" borderId="57" xfId="0" applyFont="1" applyFill="1" applyBorder="1" applyAlignment="1">
      <alignment vertical="center"/>
    </xf>
    <xf numFmtId="0" fontId="35" fillId="29" borderId="57" xfId="0" applyFont="1" applyFill="1" applyBorder="1" applyAlignment="1">
      <alignment horizontal="left" vertical="center"/>
    </xf>
    <xf numFmtId="0" fontId="35" fillId="29" borderId="73" xfId="0" applyFont="1" applyFill="1" applyBorder="1" applyAlignment="1">
      <alignment vertical="center"/>
    </xf>
    <xf numFmtId="0" fontId="36" fillId="29" borderId="10" xfId="0" applyFont="1" applyFill="1" applyBorder="1" applyAlignment="1">
      <alignment vertical="center"/>
    </xf>
    <xf numFmtId="0" fontId="20" fillId="30" borderId="47" xfId="0" applyFont="1" applyFill="1" applyBorder="1" applyAlignment="1">
      <alignment horizontal="center" vertical="center"/>
    </xf>
    <xf numFmtId="0" fontId="25" fillId="30" borderId="53" xfId="0" applyFont="1" applyFill="1" applyBorder="1" applyAlignment="1">
      <alignment horizontal="center" vertical="center"/>
    </xf>
    <xf numFmtId="168" fontId="0" fillId="0" borderId="77" xfId="0" applyNumberFormat="1" applyBorder="1" applyAlignment="1" applyProtection="1">
      <alignment horizontal="center" vertical="center"/>
      <protection locked="0"/>
    </xf>
    <xf numFmtId="168" fontId="30" fillId="29" borderId="78" xfId="0" applyNumberFormat="1" applyFont="1" applyFill="1" applyBorder="1" applyAlignment="1">
      <alignment horizontal="center" vertical="center"/>
    </xf>
    <xf numFmtId="0" fontId="20" fillId="30" borderId="47" xfId="0" applyFont="1" applyFill="1" applyBorder="1" applyAlignment="1">
      <alignment horizontal="center" vertical="center"/>
    </xf>
    <xf numFmtId="0" fontId="20" fillId="30" borderId="48" xfId="0" applyFont="1" applyFill="1" applyBorder="1" applyAlignment="1">
      <alignment horizontal="center" vertical="center"/>
    </xf>
    <xf numFmtId="0" fontId="20" fillId="30" borderId="80" xfId="0" applyFont="1" applyFill="1" applyBorder="1" applyAlignment="1">
      <alignment horizontal="center" vertical="center"/>
    </xf>
    <xf numFmtId="168" fontId="22" fillId="30" borderId="50" xfId="0" applyNumberFormat="1" applyFont="1" applyFill="1" applyBorder="1" applyAlignment="1">
      <alignment horizontal="center" vertical="center"/>
    </xf>
    <xf numFmtId="168" fontId="22" fillId="30" borderId="51" xfId="0" applyNumberFormat="1" applyFont="1" applyFill="1" applyBorder="1" applyAlignment="1">
      <alignment horizontal="center" vertical="center"/>
    </xf>
    <xf numFmtId="168" fontId="23" fillId="30" borderId="50" xfId="0" applyNumberFormat="1" applyFont="1" applyFill="1" applyBorder="1" applyAlignment="1">
      <alignment horizontal="center" vertical="center"/>
    </xf>
    <xf numFmtId="168" fontId="23" fillId="30" borderId="0" xfId="0" applyNumberFormat="1" applyFont="1" applyFill="1" applyBorder="1" applyAlignment="1">
      <alignment horizontal="center" vertical="center"/>
    </xf>
    <xf numFmtId="168" fontId="23" fillId="30" borderId="51" xfId="0" applyNumberFormat="1" applyFont="1" applyFill="1" applyBorder="1" applyAlignment="1">
      <alignment horizontal="center" vertical="center"/>
    </xf>
    <xf numFmtId="0" fontId="25" fillId="30" borderId="53" xfId="0" applyFont="1" applyFill="1" applyBorder="1" applyAlignment="1">
      <alignment horizontal="center" vertical="center"/>
    </xf>
    <xf numFmtId="0" fontId="25" fillId="30" borderId="54" xfId="0" applyFont="1" applyFill="1" applyBorder="1" applyAlignment="1">
      <alignment horizontal="center" vertical="center"/>
    </xf>
    <xf numFmtId="0" fontId="25" fillId="30" borderId="81" xfId="0" applyFont="1" applyFill="1" applyBorder="1" applyAlignment="1">
      <alignment horizontal="center" vertical="center"/>
    </xf>
    <xf numFmtId="168" fontId="14" fillId="0" borderId="84" xfId="0" applyNumberFormat="1" applyFont="1" applyBorder="1" applyAlignment="1">
      <alignment horizontal="center" vertical="center"/>
    </xf>
    <xf numFmtId="168" fontId="14" fillId="0" borderId="85" xfId="0" applyNumberFormat="1" applyFont="1" applyBorder="1" applyAlignment="1">
      <alignment horizontal="center" vertical="center"/>
    </xf>
    <xf numFmtId="0" fontId="35" fillId="29" borderId="10" xfId="0" applyFont="1" applyFill="1" applyBorder="1" applyAlignment="1">
      <alignment horizontal="left" vertical="center"/>
    </xf>
    <xf numFmtId="0" fontId="35" fillId="29" borderId="46" xfId="0" applyFont="1" applyFill="1" applyBorder="1" applyAlignment="1">
      <alignment horizontal="left" vertical="center"/>
    </xf>
    <xf numFmtId="0" fontId="14" fillId="30" borderId="82" xfId="0" applyFont="1" applyFill="1" applyBorder="1" applyAlignment="1">
      <alignment horizontal="center" vertical="center"/>
    </xf>
    <xf numFmtId="0" fontId="14" fillId="30" borderId="83" xfId="0" applyFont="1" applyFill="1" applyBorder="1" applyAlignment="1">
      <alignment horizontal="center" vertical="center"/>
    </xf>
    <xf numFmtId="168" fontId="0" fillId="0" borderId="86" xfId="0" applyNumberFormat="1" applyBorder="1" applyAlignment="1" applyProtection="1">
      <alignment horizontal="center" vertical="center"/>
      <protection locked="0"/>
    </xf>
    <xf numFmtId="168" fontId="0" fillId="0" borderId="87" xfId="0" applyNumberFormat="1" applyBorder="1" applyAlignment="1" applyProtection="1">
      <alignment horizontal="center" vertical="center"/>
      <protection locked="0"/>
    </xf>
    <xf numFmtId="168" fontId="0" fillId="0" borderId="88" xfId="0" applyNumberFormat="1" applyBorder="1" applyAlignment="1" applyProtection="1">
      <alignment horizontal="center" vertical="center"/>
      <protection locked="0"/>
    </xf>
    <xf numFmtId="168" fontId="0" fillId="0" borderId="77" xfId="0" applyNumberFormat="1" applyBorder="1" applyAlignment="1" applyProtection="1">
      <alignment horizontal="center" vertical="center"/>
      <protection locked="0"/>
    </xf>
    <xf numFmtId="168" fontId="14" fillId="30" borderId="84" xfId="0" applyNumberFormat="1" applyFont="1" applyFill="1" applyBorder="1" applyAlignment="1">
      <alignment horizontal="center" vertical="center"/>
    </xf>
    <xf numFmtId="168" fontId="14" fillId="30" borderId="85" xfId="0" applyNumberFormat="1" applyFont="1" applyFill="1" applyBorder="1" applyAlignment="1">
      <alignment horizontal="center" vertical="center"/>
    </xf>
    <xf numFmtId="0" fontId="14" fillId="30" borderId="89" xfId="0" applyFont="1" applyFill="1" applyBorder="1" applyAlignment="1">
      <alignment horizontal="center" vertical="center"/>
    </xf>
    <xf numFmtId="0" fontId="14" fillId="30" borderId="90" xfId="0" applyFont="1" applyFill="1" applyBorder="1" applyAlignment="1">
      <alignment horizontal="center" vertical="center"/>
    </xf>
    <xf numFmtId="168" fontId="30" fillId="29" borderId="7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</xf>
    <xf numFmtId="44" fontId="10" fillId="11" borderId="34" xfId="1" applyFont="1" applyFill="1" applyBorder="1" applyAlignment="1" applyProtection="1">
      <alignment horizontal="left" vertical="center"/>
    </xf>
    <xf numFmtId="0" fontId="0" fillId="6" borderId="42" xfId="0" applyFill="1" applyBorder="1" applyAlignment="1" applyProtection="1">
      <alignment horizontal="center" vertical="center"/>
    </xf>
    <xf numFmtId="0" fontId="0" fillId="6" borderId="43" xfId="0" applyFill="1" applyBorder="1" applyAlignment="1" applyProtection="1">
      <alignment horizontal="center" vertical="center"/>
    </xf>
    <xf numFmtId="0" fontId="0" fillId="6" borderId="38" xfId="0" applyFill="1" applyBorder="1" applyAlignment="1" applyProtection="1">
      <alignment horizontal="center" vertical="center" wrapText="1"/>
    </xf>
    <xf numFmtId="0" fontId="0" fillId="6" borderId="40" xfId="0" applyFill="1" applyBorder="1" applyAlignment="1" applyProtection="1">
      <alignment horizontal="center" vertical="center" wrapText="1"/>
    </xf>
    <xf numFmtId="0" fontId="0" fillId="6" borderId="39" xfId="0" applyFill="1" applyBorder="1" applyAlignment="1" applyProtection="1">
      <alignment horizontal="center" vertical="center" wrapText="1"/>
    </xf>
    <xf numFmtId="0" fontId="0" fillId="6" borderId="4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26" borderId="0" xfId="0" applyFill="1" applyAlignment="1" applyProtection="1">
      <alignment horizontal="left" vertical="top" wrapText="1"/>
    </xf>
    <xf numFmtId="0" fontId="0" fillId="26" borderId="0" xfId="0" applyFill="1" applyBorder="1" applyAlignment="1" applyProtection="1">
      <alignment horizontal="center" vertical="top" wrapText="1"/>
    </xf>
    <xf numFmtId="0" fontId="18" fillId="26" borderId="0" xfId="0" applyFont="1" applyFill="1" applyAlignment="1" applyProtection="1">
      <alignment horizontal="center" vertical="top" wrapText="1"/>
    </xf>
    <xf numFmtId="0" fontId="17" fillId="26" borderId="0" xfId="0" applyFont="1" applyFill="1" applyAlignment="1" applyProtection="1">
      <alignment horizontal="center" vertical="center" wrapText="1"/>
    </xf>
    <xf numFmtId="0" fontId="0" fillId="26" borderId="0" xfId="0" applyFill="1" applyAlignment="1" applyProtection="1">
      <alignment horizontal="center" wrapText="1"/>
    </xf>
  </cellXfs>
  <cellStyles count="3">
    <cellStyle name="Prozent" xfId="2" builtinId="5"/>
    <cellStyle name="Standard" xfId="0" builtinId="0"/>
    <cellStyle name="Währung" xfId="1" builtinId="4"/>
  </cellStyles>
  <dxfs count="36"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theme="9"/>
      </font>
    </dxf>
    <dxf>
      <font>
        <color rgb="FFFFD000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A88A-D1AA-4241-9A76-BA4563E42344}">
  <dimension ref="B1:I97"/>
  <sheetViews>
    <sheetView showGridLines="0" tabSelected="1" zoomScale="90" zoomScaleNormal="90" workbookViewId="0">
      <pane ySplit="5" topLeftCell="A6" activePane="bottomLeft" state="frozen"/>
      <selection pane="bottomLeft" activeCell="K26" sqref="K26"/>
    </sheetView>
  </sheetViews>
  <sheetFormatPr baseColWidth="10" defaultRowHeight="15"/>
  <cols>
    <col min="1" max="1" width="1.85546875" customWidth="1"/>
    <col min="2" max="2" width="36.7109375" customWidth="1"/>
    <col min="3" max="5" width="18.7109375" customWidth="1"/>
    <col min="6" max="6" width="1.7109375" customWidth="1"/>
    <col min="7" max="7" width="17.7109375" customWidth="1"/>
    <col min="8" max="9" width="18.7109375" customWidth="1"/>
  </cols>
  <sheetData>
    <row r="1" spans="2:9" ht="31.5" customHeight="1">
      <c r="B1" s="193" t="s">
        <v>0</v>
      </c>
      <c r="C1" s="183"/>
      <c r="D1" s="183"/>
      <c r="E1" s="183"/>
      <c r="F1" s="183"/>
      <c r="G1" s="183"/>
      <c r="H1" s="183"/>
      <c r="I1" s="184">
        <v>2026</v>
      </c>
    </row>
    <row r="2" spans="2:9" ht="20.100000000000001" customHeight="1"/>
    <row r="3" spans="2:9" ht="20.100000000000001" customHeight="1">
      <c r="B3" s="194" t="s">
        <v>91</v>
      </c>
      <c r="C3" s="198" t="s">
        <v>92</v>
      </c>
      <c r="D3" s="199"/>
      <c r="E3" s="198" t="s">
        <v>93</v>
      </c>
      <c r="F3" s="200"/>
      <c r="G3" s="199"/>
      <c r="H3" s="131" t="s">
        <v>94</v>
      </c>
      <c r="I3" s="131" t="s">
        <v>95</v>
      </c>
    </row>
    <row r="4" spans="2:9" ht="20.100000000000001" customHeight="1">
      <c r="B4" s="132">
        <f>H32</f>
        <v>700</v>
      </c>
      <c r="C4" s="201">
        <f>H49</f>
        <v>617.84500000000003</v>
      </c>
      <c r="D4" s="202"/>
      <c r="E4" s="203">
        <f>H44</f>
        <v>100</v>
      </c>
      <c r="F4" s="204"/>
      <c r="G4" s="205"/>
      <c r="H4" s="133">
        <f>B4-C4</f>
        <v>82.154999999999973</v>
      </c>
      <c r="I4" s="134">
        <f>E4/B4</f>
        <v>0.14285714285714285</v>
      </c>
    </row>
    <row r="5" spans="2:9" ht="20.100000000000001" customHeight="1">
      <c r="B5" s="195" t="s">
        <v>96</v>
      </c>
      <c r="C5" s="206" t="s">
        <v>96</v>
      </c>
      <c r="D5" s="207"/>
      <c r="E5" s="206" t="s">
        <v>96</v>
      </c>
      <c r="F5" s="208"/>
      <c r="G5" s="207"/>
      <c r="H5" s="135" t="s">
        <v>96</v>
      </c>
      <c r="I5" s="135" t="s">
        <v>96</v>
      </c>
    </row>
    <row r="6" spans="2:9" ht="20.100000000000001" customHeight="1"/>
    <row r="7" spans="2:9" ht="20.100000000000001" customHeight="1">
      <c r="B7" s="211" t="s">
        <v>97</v>
      </c>
      <c r="C7" s="212"/>
      <c r="D7" s="212"/>
      <c r="E7" s="212"/>
      <c r="F7" s="212"/>
      <c r="G7" s="212"/>
      <c r="H7" s="130"/>
    </row>
    <row r="8" spans="2:9" ht="20.100000000000001" customHeight="1">
      <c r="B8" s="136" t="s">
        <v>27</v>
      </c>
      <c r="C8" s="136" t="s">
        <v>28</v>
      </c>
      <c r="D8" s="136" t="s">
        <v>29</v>
      </c>
      <c r="E8" s="136" t="s">
        <v>78</v>
      </c>
      <c r="F8" s="213" t="s">
        <v>30</v>
      </c>
      <c r="G8" s="214"/>
      <c r="H8" s="136" t="s">
        <v>124</v>
      </c>
    </row>
    <row r="9" spans="2:9" ht="20.100000000000001" customHeight="1">
      <c r="B9" s="137">
        <v>42736</v>
      </c>
      <c r="C9" s="138">
        <f>SUMIF(C45:C82,"1",E45:E82)</f>
        <v>55.06</v>
      </c>
      <c r="D9" s="139">
        <f>SUM(H50,C9)</f>
        <v>647.05999999999995</v>
      </c>
      <c r="E9" s="140">
        <f>VALUE(H32)</f>
        <v>700</v>
      </c>
      <c r="F9" s="209">
        <f t="shared" ref="F9:F20" si="0">SUM(E9-D9)</f>
        <v>52.940000000000055</v>
      </c>
      <c r="G9" s="210"/>
      <c r="H9" s="141">
        <v>200</v>
      </c>
    </row>
    <row r="10" spans="2:9" ht="20.100000000000001" customHeight="1">
      <c r="B10" s="137">
        <v>42768</v>
      </c>
      <c r="C10" s="138">
        <f>SUMIF(C45:C82,"2",E45:E82)</f>
        <v>0</v>
      </c>
      <c r="D10" s="139">
        <f>SUM(H50,C10)</f>
        <v>592</v>
      </c>
      <c r="E10" s="140">
        <f>VALUE(H32)</f>
        <v>700</v>
      </c>
      <c r="F10" s="209">
        <f t="shared" si="0"/>
        <v>108</v>
      </c>
      <c r="G10" s="210"/>
      <c r="H10" s="141"/>
    </row>
    <row r="11" spans="2:9" ht="20.100000000000001" customHeight="1">
      <c r="B11" s="137">
        <v>42797</v>
      </c>
      <c r="C11" s="138">
        <f>SUMIF(C45:C82,"3",E45:E82)</f>
        <v>0</v>
      </c>
      <c r="D11" s="139">
        <f>SUM(H50,C11)</f>
        <v>592</v>
      </c>
      <c r="E11" s="140">
        <f>VALUE(H32)</f>
        <v>700</v>
      </c>
      <c r="F11" s="209">
        <f t="shared" si="0"/>
        <v>108</v>
      </c>
      <c r="G11" s="210"/>
      <c r="H11" s="141"/>
    </row>
    <row r="12" spans="2:9" ht="20.100000000000001" customHeight="1">
      <c r="B12" s="137">
        <v>42829</v>
      </c>
      <c r="C12" s="138">
        <f>SUMIF(C45:C82,"4",E45:E82)</f>
        <v>55.06</v>
      </c>
      <c r="D12" s="139">
        <f>SUM(H50,C12)</f>
        <v>647.05999999999995</v>
      </c>
      <c r="E12" s="140">
        <f>VALUE(H32)</f>
        <v>700</v>
      </c>
      <c r="F12" s="209">
        <f t="shared" si="0"/>
        <v>52.940000000000055</v>
      </c>
      <c r="G12" s="210"/>
      <c r="H12" s="141"/>
    </row>
    <row r="13" spans="2:9" ht="20.100000000000001" customHeight="1">
      <c r="B13" s="137">
        <v>42860</v>
      </c>
      <c r="C13" s="138">
        <f>SUMIF(C45:C82,"5",E45:E82)</f>
        <v>0</v>
      </c>
      <c r="D13" s="139">
        <f>SUM(H50,C13)</f>
        <v>592</v>
      </c>
      <c r="E13" s="140">
        <f>VALUE(H32)</f>
        <v>700</v>
      </c>
      <c r="F13" s="209">
        <f t="shared" si="0"/>
        <v>108</v>
      </c>
      <c r="G13" s="210"/>
      <c r="H13" s="141"/>
    </row>
    <row r="14" spans="2:9" ht="20.100000000000001" customHeight="1">
      <c r="B14" s="137">
        <v>42892</v>
      </c>
      <c r="C14" s="138">
        <f>SUMIF(C45:C82,"6",E45:E82)</f>
        <v>89.9</v>
      </c>
      <c r="D14" s="139">
        <f>SUM(H50,C14)</f>
        <v>681.9</v>
      </c>
      <c r="E14" s="140">
        <f>VALUE(H32)</f>
        <v>700</v>
      </c>
      <c r="F14" s="209">
        <f t="shared" si="0"/>
        <v>18.100000000000023</v>
      </c>
      <c r="G14" s="210"/>
      <c r="H14" s="141"/>
    </row>
    <row r="15" spans="2:9" ht="20.100000000000001" customHeight="1">
      <c r="B15" s="137">
        <v>42923</v>
      </c>
      <c r="C15" s="138">
        <f>SUMIF(C45:C82,"7",E45:E82)</f>
        <v>55.06</v>
      </c>
      <c r="D15" s="139">
        <f>SUM(H50,C15)</f>
        <v>647.05999999999995</v>
      </c>
      <c r="E15" s="140">
        <f>VALUE(H32)</f>
        <v>700</v>
      </c>
      <c r="F15" s="209">
        <f t="shared" si="0"/>
        <v>52.940000000000055</v>
      </c>
      <c r="G15" s="210"/>
      <c r="H15" s="141"/>
    </row>
    <row r="16" spans="2:9" ht="20.100000000000001" customHeight="1">
      <c r="B16" s="137">
        <v>42955</v>
      </c>
      <c r="C16" s="138">
        <f>SUMIF(C65:C82,"8",E65:E82)</f>
        <v>0</v>
      </c>
      <c r="D16" s="139">
        <f>SUM(H50,C16)</f>
        <v>592</v>
      </c>
      <c r="E16" s="140">
        <f>VALUE(H32)</f>
        <v>700</v>
      </c>
      <c r="F16" s="209">
        <f t="shared" si="0"/>
        <v>108</v>
      </c>
      <c r="G16" s="210"/>
      <c r="H16" s="141"/>
    </row>
    <row r="17" spans="2:8" ht="20.100000000000001" customHeight="1">
      <c r="B17" s="137">
        <v>42987</v>
      </c>
      <c r="C17" s="138">
        <f ca="1">SUMIF(C45:C82,"9",E46:E82)</f>
        <v>0</v>
      </c>
      <c r="D17" s="139">
        <f ca="1">SUM(H50,C17)</f>
        <v>592</v>
      </c>
      <c r="E17" s="140">
        <f>VALUE(H32)</f>
        <v>700</v>
      </c>
      <c r="F17" s="209">
        <f t="shared" ca="1" si="0"/>
        <v>108</v>
      </c>
      <c r="G17" s="210"/>
      <c r="H17" s="141"/>
    </row>
    <row r="18" spans="2:8" ht="20.100000000000001" customHeight="1">
      <c r="B18" s="137">
        <v>43018</v>
      </c>
      <c r="C18" s="138">
        <f>SUMIF(C45:C82,"10",E45:E82)</f>
        <v>55.06</v>
      </c>
      <c r="D18" s="142">
        <f>SUM(H50,C18)</f>
        <v>647.05999999999995</v>
      </c>
      <c r="E18" s="140">
        <f>VALUE(H32)</f>
        <v>700</v>
      </c>
      <c r="F18" s="209">
        <f t="shared" si="0"/>
        <v>52.940000000000055</v>
      </c>
      <c r="G18" s="210"/>
      <c r="H18" s="141"/>
    </row>
    <row r="19" spans="2:8" ht="20.100000000000001" customHeight="1">
      <c r="B19" s="137">
        <v>43050</v>
      </c>
      <c r="C19" s="138">
        <f>SUMIF(C45:C82,"11",E45:E82)</f>
        <v>0</v>
      </c>
      <c r="D19" s="142">
        <f>SUM(H50,C19)</f>
        <v>592</v>
      </c>
      <c r="E19" s="140">
        <f>VALUE(H32)</f>
        <v>700</v>
      </c>
      <c r="F19" s="209">
        <f t="shared" si="0"/>
        <v>108</v>
      </c>
      <c r="G19" s="210"/>
      <c r="H19" s="141"/>
    </row>
    <row r="20" spans="2:8" ht="20.100000000000001" customHeight="1">
      <c r="B20" s="137">
        <v>43081</v>
      </c>
      <c r="C20" s="138">
        <f>SUMIF(C45:C82,"12",E45:E82)</f>
        <v>0</v>
      </c>
      <c r="D20" s="139">
        <f>SUM(H50,C20)</f>
        <v>592</v>
      </c>
      <c r="E20" s="140">
        <f>VALUE(H32)</f>
        <v>700</v>
      </c>
      <c r="F20" s="209">
        <f t="shared" si="0"/>
        <v>108</v>
      </c>
      <c r="G20" s="210"/>
      <c r="H20" s="141"/>
    </row>
    <row r="21" spans="2:8" ht="20.100000000000001" customHeight="1">
      <c r="B21" s="136" t="s">
        <v>32</v>
      </c>
      <c r="C21" s="143">
        <f ca="1">SUM(C9:C20)</f>
        <v>310.14</v>
      </c>
      <c r="D21" s="143">
        <f ca="1">SUM(D9:D20)</f>
        <v>7414.1399999999994</v>
      </c>
      <c r="E21" s="143">
        <f>SUM(E9:E20)+H21</f>
        <v>8600</v>
      </c>
      <c r="F21" s="219">
        <f ca="1">SUM(F9:G20)</f>
        <v>985.86000000000024</v>
      </c>
      <c r="G21" s="220"/>
      <c r="H21" s="143">
        <f>SUM(H9:H20)</f>
        <v>200</v>
      </c>
    </row>
    <row r="22" spans="2:8" ht="20.100000000000001" customHeight="1" thickBot="1"/>
    <row r="23" spans="2:8" ht="20.100000000000001" customHeight="1" thickBot="1">
      <c r="B23" s="190" t="s">
        <v>98</v>
      </c>
      <c r="C23" s="186"/>
      <c r="D23" s="186"/>
      <c r="E23" s="145"/>
      <c r="G23" s="191" t="s">
        <v>99</v>
      </c>
      <c r="H23" s="145"/>
    </row>
    <row r="24" spans="2:8" ht="20.100000000000001" customHeight="1">
      <c r="B24" s="146" t="s">
        <v>100</v>
      </c>
      <c r="C24" s="147" t="s">
        <v>4</v>
      </c>
      <c r="D24" s="147" t="s">
        <v>5</v>
      </c>
      <c r="E24" s="148" t="s">
        <v>101</v>
      </c>
      <c r="G24" s="146" t="s">
        <v>102</v>
      </c>
      <c r="H24" s="149" t="s">
        <v>4</v>
      </c>
    </row>
    <row r="25" spans="2:8" ht="20.100000000000001" customHeight="1">
      <c r="B25" s="150" t="s">
        <v>74</v>
      </c>
      <c r="C25" s="151">
        <v>85</v>
      </c>
      <c r="D25" s="152">
        <f>C25*12</f>
        <v>1020</v>
      </c>
      <c r="E25" s="153">
        <v>43224</v>
      </c>
      <c r="F25" s="179"/>
      <c r="G25" s="163" t="s">
        <v>59</v>
      </c>
      <c r="H25" s="164">
        <v>700</v>
      </c>
    </row>
    <row r="26" spans="2:8" ht="20.100000000000001" customHeight="1">
      <c r="B26" s="166"/>
      <c r="C26" s="167"/>
      <c r="D26" s="152">
        <f t="shared" ref="D26:D40" si="1">C26*12</f>
        <v>0</v>
      </c>
      <c r="E26" s="171"/>
      <c r="F26" s="180"/>
      <c r="G26" s="163"/>
      <c r="H26" s="164"/>
    </row>
    <row r="27" spans="2:8" ht="20.100000000000001" customHeight="1">
      <c r="B27" s="165"/>
      <c r="C27" s="164"/>
      <c r="D27" s="152">
        <f t="shared" si="1"/>
        <v>0</v>
      </c>
      <c r="E27" s="171"/>
      <c r="F27" s="180"/>
      <c r="G27" s="163"/>
      <c r="H27" s="164"/>
    </row>
    <row r="28" spans="2:8" ht="20.100000000000001" customHeight="1">
      <c r="B28" s="165"/>
      <c r="C28" s="164"/>
      <c r="D28" s="152">
        <f t="shared" si="1"/>
        <v>0</v>
      </c>
      <c r="E28" s="171"/>
      <c r="F28" s="180"/>
      <c r="G28" s="163"/>
      <c r="H28" s="164"/>
    </row>
    <row r="29" spans="2:8" ht="20.100000000000001" customHeight="1">
      <c r="B29" s="165"/>
      <c r="C29" s="164"/>
      <c r="D29" s="152">
        <f t="shared" si="1"/>
        <v>0</v>
      </c>
      <c r="E29" s="170"/>
      <c r="F29" s="180"/>
      <c r="G29" s="163"/>
      <c r="H29" s="164"/>
    </row>
    <row r="30" spans="2:8" ht="20.100000000000001" customHeight="1">
      <c r="B30" s="165"/>
      <c r="C30" s="164"/>
      <c r="D30" s="152">
        <f t="shared" si="1"/>
        <v>0</v>
      </c>
      <c r="E30" s="170"/>
      <c r="F30" s="180"/>
      <c r="G30" s="163"/>
      <c r="H30" s="164"/>
    </row>
    <row r="31" spans="2:8" ht="20.100000000000001" customHeight="1" thickBot="1">
      <c r="B31" s="165"/>
      <c r="C31" s="164"/>
      <c r="D31" s="152">
        <f t="shared" si="1"/>
        <v>0</v>
      </c>
      <c r="E31" s="170"/>
      <c r="F31" s="180"/>
      <c r="G31" s="163"/>
      <c r="H31" s="164"/>
    </row>
    <row r="32" spans="2:8" ht="20.100000000000001" customHeight="1" thickBot="1">
      <c r="B32" s="165"/>
      <c r="C32" s="164"/>
      <c r="D32" s="152">
        <f t="shared" si="1"/>
        <v>0</v>
      </c>
      <c r="E32" s="170"/>
      <c r="F32" s="180"/>
      <c r="G32" s="187" t="s">
        <v>103</v>
      </c>
      <c r="H32" s="156">
        <f>SUM(H25:H31)</f>
        <v>700</v>
      </c>
    </row>
    <row r="33" spans="2:9" ht="20.100000000000001" customHeight="1">
      <c r="B33" s="165"/>
      <c r="C33" s="164"/>
      <c r="D33" s="152">
        <f t="shared" si="1"/>
        <v>0</v>
      </c>
      <c r="E33" s="170"/>
      <c r="F33" s="180"/>
    </row>
    <row r="34" spans="2:9" ht="20.100000000000001" customHeight="1">
      <c r="B34" s="165"/>
      <c r="C34" s="164"/>
      <c r="D34" s="152">
        <f t="shared" si="1"/>
        <v>0</v>
      </c>
      <c r="E34" s="170"/>
      <c r="F34" s="180"/>
    </row>
    <row r="35" spans="2:9" ht="20.100000000000001" customHeight="1">
      <c r="B35" s="165"/>
      <c r="C35" s="164"/>
      <c r="D35" s="152">
        <f t="shared" si="1"/>
        <v>0</v>
      </c>
      <c r="E35" s="170"/>
      <c r="F35" s="180"/>
      <c r="G35" s="192" t="s">
        <v>104</v>
      </c>
      <c r="H35" s="188"/>
    </row>
    <row r="36" spans="2:9" ht="20.100000000000001" customHeight="1">
      <c r="B36" s="168"/>
      <c r="C36" s="164"/>
      <c r="D36" s="152">
        <f t="shared" si="1"/>
        <v>0</v>
      </c>
      <c r="E36" s="170"/>
      <c r="F36" s="180"/>
      <c r="G36" s="146" t="s">
        <v>123</v>
      </c>
      <c r="H36" s="157" t="s">
        <v>4</v>
      </c>
    </row>
    <row r="37" spans="2:9" ht="20.100000000000001" customHeight="1">
      <c r="B37" s="168"/>
      <c r="C37" s="164"/>
      <c r="D37" s="152">
        <f t="shared" si="1"/>
        <v>0</v>
      </c>
      <c r="E37" s="170"/>
      <c r="F37" s="180"/>
      <c r="G37" s="163" t="s">
        <v>105</v>
      </c>
      <c r="H37" s="164">
        <v>100</v>
      </c>
    </row>
    <row r="38" spans="2:9" ht="20.100000000000001" customHeight="1">
      <c r="B38" s="168"/>
      <c r="C38" s="164"/>
      <c r="D38" s="152">
        <f t="shared" si="1"/>
        <v>0</v>
      </c>
      <c r="E38" s="170"/>
      <c r="F38" s="180"/>
      <c r="G38" s="163"/>
      <c r="H38" s="164"/>
    </row>
    <row r="39" spans="2:9" ht="20.100000000000001" customHeight="1">
      <c r="B39" s="168"/>
      <c r="C39" s="164"/>
      <c r="D39" s="152">
        <f t="shared" si="1"/>
        <v>0</v>
      </c>
      <c r="E39" s="170"/>
      <c r="F39" s="180"/>
      <c r="G39" s="163"/>
      <c r="H39" s="164"/>
    </row>
    <row r="40" spans="2:9" ht="20.100000000000001" customHeight="1" thickBot="1">
      <c r="B40" s="169"/>
      <c r="C40" s="167"/>
      <c r="D40" s="152">
        <f t="shared" si="1"/>
        <v>0</v>
      </c>
      <c r="E40" s="170"/>
      <c r="F40" s="180"/>
      <c r="G40" s="163"/>
      <c r="H40" s="164"/>
    </row>
    <row r="41" spans="2:9" ht="20.100000000000001" customHeight="1" thickBot="1">
      <c r="B41" s="187" t="s">
        <v>106</v>
      </c>
      <c r="C41" s="156">
        <f>SUM(C25:C40)</f>
        <v>85</v>
      </c>
      <c r="D41" s="156">
        <f>SUM(D25:D40)</f>
        <v>1020</v>
      </c>
      <c r="E41" s="158"/>
      <c r="G41" s="163"/>
      <c r="H41" s="164"/>
    </row>
    <row r="42" spans="2:9" ht="20.100000000000001" customHeight="1" thickBot="1">
      <c r="G42" s="163"/>
      <c r="H42" s="164"/>
    </row>
    <row r="43" spans="2:9" ht="20.100000000000001" customHeight="1" thickBot="1">
      <c r="B43" s="190" t="s">
        <v>107</v>
      </c>
      <c r="C43" s="185"/>
      <c r="D43" s="185"/>
      <c r="E43" s="185"/>
      <c r="G43" s="163"/>
      <c r="H43" s="164"/>
    </row>
    <row r="44" spans="2:9" ht="20.100000000000001" customHeight="1" thickBot="1">
      <c r="B44" s="146" t="s">
        <v>108</v>
      </c>
      <c r="C44" s="146" t="s">
        <v>27</v>
      </c>
      <c r="D44" s="146" t="s">
        <v>4</v>
      </c>
      <c r="E44" s="159" t="s">
        <v>5</v>
      </c>
      <c r="G44" s="187" t="s">
        <v>103</v>
      </c>
      <c r="H44" s="156">
        <f>SUM(H37:H43)</f>
        <v>100</v>
      </c>
    </row>
    <row r="45" spans="2:9" ht="20.100000000000001" customHeight="1">
      <c r="B45" s="150" t="s">
        <v>52</v>
      </c>
      <c r="C45" s="160">
        <v>6</v>
      </c>
      <c r="D45" s="152">
        <f t="shared" ref="D45" si="2">E45/12</f>
        <v>7.4916666666666671</v>
      </c>
      <c r="E45" s="161">
        <v>89.9</v>
      </c>
      <c r="F45" s="181"/>
    </row>
    <row r="46" spans="2:9" ht="20.100000000000001" customHeight="1" thickBot="1">
      <c r="B46" s="165"/>
      <c r="C46" s="172"/>
      <c r="D46" s="152">
        <f t="shared" ref="D46:D57" si="3">E46/12</f>
        <v>0</v>
      </c>
      <c r="E46" s="196"/>
      <c r="F46" s="182"/>
    </row>
    <row r="47" spans="2:9" ht="20.100000000000001" customHeight="1" thickBot="1">
      <c r="B47" s="165"/>
      <c r="C47" s="172"/>
      <c r="D47" s="152">
        <f t="shared" si="3"/>
        <v>0</v>
      </c>
      <c r="E47" s="196"/>
      <c r="F47" s="182"/>
      <c r="G47" s="191" t="s">
        <v>109</v>
      </c>
      <c r="H47" s="145"/>
      <c r="I47" s="145"/>
    </row>
    <row r="48" spans="2:9" ht="20.100000000000001" customHeight="1">
      <c r="B48" s="165"/>
      <c r="C48" s="172"/>
      <c r="D48" s="152">
        <f t="shared" si="3"/>
        <v>0</v>
      </c>
      <c r="E48" s="196"/>
      <c r="F48" s="182"/>
      <c r="G48" s="146" t="s">
        <v>110</v>
      </c>
      <c r="H48" s="149" t="s">
        <v>4</v>
      </c>
      <c r="I48" s="149" t="s">
        <v>5</v>
      </c>
    </row>
    <row r="49" spans="2:9" ht="20.100000000000001" customHeight="1">
      <c r="B49" s="165"/>
      <c r="C49" s="172"/>
      <c r="D49" s="152">
        <f t="shared" si="3"/>
        <v>0</v>
      </c>
      <c r="E49" s="196"/>
      <c r="F49" s="182"/>
      <c r="G49" s="154" t="s">
        <v>111</v>
      </c>
      <c r="H49" s="161">
        <f>SUM(D45:D60,D65:D82,E87:E93,C25:C40,H37:H43)</f>
        <v>617.84500000000003</v>
      </c>
      <c r="I49" s="152">
        <f t="shared" ref="I49:I50" si="4">H49*12</f>
        <v>7414.14</v>
      </c>
    </row>
    <row r="50" spans="2:9" ht="20.100000000000001" customHeight="1">
      <c r="B50" s="165"/>
      <c r="C50" s="172"/>
      <c r="D50" s="152">
        <f t="shared" si="3"/>
        <v>0</v>
      </c>
      <c r="E50" s="196"/>
      <c r="F50" s="182"/>
      <c r="G50" s="154" t="s">
        <v>112</v>
      </c>
      <c r="H50" s="152">
        <f>SUM(E94,C41,H44)</f>
        <v>592</v>
      </c>
      <c r="I50" s="152">
        <f t="shared" si="4"/>
        <v>7104</v>
      </c>
    </row>
    <row r="51" spans="2:9" ht="20.100000000000001" customHeight="1">
      <c r="B51" s="165"/>
      <c r="C51" s="172"/>
      <c r="D51" s="152">
        <f t="shared" si="3"/>
        <v>0</v>
      </c>
      <c r="E51" s="196"/>
      <c r="F51" s="182"/>
      <c r="G51" s="154" t="s">
        <v>128</v>
      </c>
      <c r="H51" s="152">
        <f>H49-H44</f>
        <v>517.84500000000003</v>
      </c>
      <c r="I51" s="152">
        <f>H51*12</f>
        <v>6214.14</v>
      </c>
    </row>
    <row r="52" spans="2:9" ht="20.100000000000001" customHeight="1">
      <c r="B52" s="165"/>
      <c r="C52" s="172"/>
      <c r="D52" s="152">
        <f t="shared" si="3"/>
        <v>0</v>
      </c>
      <c r="E52" s="196"/>
      <c r="F52" s="182"/>
      <c r="G52" s="154" t="s">
        <v>126</v>
      </c>
      <c r="H52" s="152">
        <f>E94</f>
        <v>407</v>
      </c>
      <c r="I52" s="152">
        <f>H52*12</f>
        <v>4884</v>
      </c>
    </row>
    <row r="53" spans="2:9" ht="20.100000000000001" customHeight="1" thickBot="1">
      <c r="B53" s="165"/>
      <c r="C53" s="172"/>
      <c r="D53" s="152">
        <f t="shared" si="3"/>
        <v>0</v>
      </c>
      <c r="E53" s="196"/>
      <c r="F53" s="182"/>
      <c r="G53" s="154" t="s">
        <v>127</v>
      </c>
      <c r="H53" s="152">
        <f>F94</f>
        <v>10</v>
      </c>
      <c r="I53" s="152">
        <f>H53*12</f>
        <v>120</v>
      </c>
    </row>
    <row r="54" spans="2:9" ht="20.100000000000001" customHeight="1" thickBot="1">
      <c r="B54" s="165"/>
      <c r="C54" s="172"/>
      <c r="D54" s="152">
        <f t="shared" si="3"/>
        <v>0</v>
      </c>
      <c r="E54" s="196"/>
      <c r="F54" s="182"/>
      <c r="G54" s="155"/>
      <c r="H54" s="156"/>
      <c r="I54" s="156"/>
    </row>
    <row r="55" spans="2:9" ht="20.100000000000001" customHeight="1">
      <c r="B55" s="165"/>
      <c r="C55" s="172"/>
      <c r="D55" s="152">
        <f t="shared" si="3"/>
        <v>0</v>
      </c>
      <c r="E55" s="196"/>
      <c r="F55" s="182"/>
    </row>
    <row r="56" spans="2:9" ht="20.100000000000001" customHeight="1">
      <c r="B56" s="165"/>
      <c r="C56" s="172"/>
      <c r="D56" s="152">
        <f t="shared" si="3"/>
        <v>0</v>
      </c>
      <c r="E56" s="196"/>
      <c r="F56" s="182"/>
    </row>
    <row r="57" spans="2:9" ht="20.100000000000001" customHeight="1">
      <c r="B57" s="165"/>
      <c r="C57" s="172"/>
      <c r="D57" s="152">
        <f t="shared" si="3"/>
        <v>0</v>
      </c>
      <c r="E57" s="196"/>
      <c r="F57" s="182"/>
    </row>
    <row r="58" spans="2:9" ht="20.100000000000001" customHeight="1">
      <c r="B58" s="165"/>
      <c r="C58" s="172"/>
      <c r="D58" s="152">
        <f>E58/12</f>
        <v>0</v>
      </c>
      <c r="E58" s="196"/>
      <c r="F58" s="182"/>
    </row>
    <row r="59" spans="2:9" ht="20.100000000000001" customHeight="1">
      <c r="B59" s="165"/>
      <c r="C59" s="172"/>
      <c r="D59" s="152">
        <f t="shared" ref="D59:D60" si="5">E59/12</f>
        <v>0</v>
      </c>
      <c r="E59" s="196"/>
      <c r="F59" s="182"/>
    </row>
    <row r="60" spans="2:9" ht="20.100000000000001" customHeight="1" thickBot="1">
      <c r="B60" s="165"/>
      <c r="C60" s="172"/>
      <c r="D60" s="152">
        <f t="shared" si="5"/>
        <v>0</v>
      </c>
      <c r="E60" s="196"/>
      <c r="F60" s="182"/>
    </row>
    <row r="61" spans="2:9" ht="20.100000000000001" customHeight="1" thickBot="1">
      <c r="B61" s="187" t="s">
        <v>113</v>
      </c>
      <c r="C61" s="156"/>
      <c r="D61" s="156">
        <f>SUM(D45:D60)</f>
        <v>7.4916666666666671</v>
      </c>
      <c r="E61" s="156">
        <f>SUM(E45:E60)</f>
        <v>89.9</v>
      </c>
    </row>
    <row r="62" spans="2:9" ht="20.100000000000001" customHeight="1" thickBot="1"/>
    <row r="63" spans="2:9" ht="20.100000000000001" customHeight="1" thickBot="1">
      <c r="B63" s="190" t="s">
        <v>114</v>
      </c>
      <c r="C63" s="144"/>
      <c r="D63" s="144"/>
      <c r="E63" s="144"/>
    </row>
    <row r="64" spans="2:9" ht="20.100000000000001" customHeight="1">
      <c r="B64" s="146" t="s">
        <v>100</v>
      </c>
      <c r="C64" s="146" t="s">
        <v>27</v>
      </c>
      <c r="D64" s="146" t="s">
        <v>4</v>
      </c>
      <c r="E64" s="159" t="s">
        <v>34</v>
      </c>
    </row>
    <row r="65" spans="2:6" ht="20.100000000000001" customHeight="1">
      <c r="B65" s="165" t="s">
        <v>35</v>
      </c>
      <c r="C65" s="172">
        <v>1</v>
      </c>
      <c r="D65" s="152">
        <f t="shared" ref="D65:D82" si="6">E65/12</f>
        <v>4.5883333333333338</v>
      </c>
      <c r="E65" s="196">
        <v>55.06</v>
      </c>
      <c r="F65" s="182"/>
    </row>
    <row r="66" spans="2:6" ht="20.100000000000001" customHeight="1">
      <c r="B66" s="165" t="s">
        <v>35</v>
      </c>
      <c r="C66" s="172">
        <v>4</v>
      </c>
      <c r="D66" s="152">
        <f t="shared" si="6"/>
        <v>4.5883333333333338</v>
      </c>
      <c r="E66" s="196">
        <v>55.06</v>
      </c>
      <c r="F66" s="182"/>
    </row>
    <row r="67" spans="2:6" ht="20.100000000000001" customHeight="1">
      <c r="B67" s="165" t="s">
        <v>35</v>
      </c>
      <c r="C67" s="172">
        <v>7</v>
      </c>
      <c r="D67" s="152">
        <f t="shared" si="6"/>
        <v>4.5883333333333338</v>
      </c>
      <c r="E67" s="196">
        <v>55.06</v>
      </c>
      <c r="F67" s="182"/>
    </row>
    <row r="68" spans="2:6" ht="20.100000000000001" customHeight="1">
      <c r="B68" s="165" t="s">
        <v>35</v>
      </c>
      <c r="C68" s="172">
        <v>10</v>
      </c>
      <c r="D68" s="152">
        <f t="shared" si="6"/>
        <v>4.5883333333333338</v>
      </c>
      <c r="E68" s="196">
        <v>55.06</v>
      </c>
      <c r="F68" s="182"/>
    </row>
    <row r="69" spans="2:6" ht="20.100000000000001" customHeight="1">
      <c r="B69" s="165"/>
      <c r="C69" s="172"/>
      <c r="D69" s="152">
        <f t="shared" si="6"/>
        <v>0</v>
      </c>
      <c r="E69" s="196"/>
      <c r="F69" s="182"/>
    </row>
    <row r="70" spans="2:6" ht="20.100000000000001" customHeight="1">
      <c r="B70" s="165"/>
      <c r="C70" s="172"/>
      <c r="D70" s="152">
        <f t="shared" si="6"/>
        <v>0</v>
      </c>
      <c r="E70" s="196"/>
      <c r="F70" s="182"/>
    </row>
    <row r="71" spans="2:6" ht="20.100000000000001" customHeight="1">
      <c r="B71" s="165"/>
      <c r="C71" s="172"/>
      <c r="D71" s="152">
        <f t="shared" si="6"/>
        <v>0</v>
      </c>
      <c r="E71" s="196"/>
      <c r="F71" s="182"/>
    </row>
    <row r="72" spans="2:6" ht="20.100000000000001" customHeight="1">
      <c r="B72" s="165"/>
      <c r="C72" s="172"/>
      <c r="D72" s="152">
        <f t="shared" si="6"/>
        <v>0</v>
      </c>
      <c r="E72" s="196"/>
      <c r="F72" s="182"/>
    </row>
    <row r="73" spans="2:6" ht="20.100000000000001" customHeight="1">
      <c r="B73" s="165"/>
      <c r="C73" s="172"/>
      <c r="D73" s="152">
        <f t="shared" si="6"/>
        <v>0</v>
      </c>
      <c r="E73" s="196"/>
      <c r="F73" s="182"/>
    </row>
    <row r="74" spans="2:6" ht="20.100000000000001" customHeight="1">
      <c r="B74" s="165"/>
      <c r="C74" s="172"/>
      <c r="D74" s="152">
        <f t="shared" si="6"/>
        <v>0</v>
      </c>
      <c r="E74" s="196"/>
      <c r="F74" s="182"/>
    </row>
    <row r="75" spans="2:6" ht="20.100000000000001" customHeight="1">
      <c r="B75" s="165"/>
      <c r="C75" s="172"/>
      <c r="D75" s="152">
        <f t="shared" si="6"/>
        <v>0</v>
      </c>
      <c r="E75" s="196"/>
      <c r="F75" s="182"/>
    </row>
    <row r="76" spans="2:6" ht="20.100000000000001" customHeight="1">
      <c r="B76" s="165"/>
      <c r="C76" s="172"/>
      <c r="D76" s="152">
        <f t="shared" si="6"/>
        <v>0</v>
      </c>
      <c r="E76" s="196"/>
    </row>
    <row r="77" spans="2:6" ht="20.100000000000001" customHeight="1">
      <c r="B77" s="165"/>
      <c r="C77" s="172"/>
      <c r="D77" s="152">
        <f t="shared" si="6"/>
        <v>0</v>
      </c>
      <c r="E77" s="196"/>
    </row>
    <row r="78" spans="2:6" ht="20.100000000000001" customHeight="1">
      <c r="B78" s="165"/>
      <c r="C78" s="172"/>
      <c r="D78" s="152">
        <f t="shared" si="6"/>
        <v>0</v>
      </c>
      <c r="E78" s="196"/>
    </row>
    <row r="79" spans="2:6" ht="20.100000000000001" customHeight="1">
      <c r="B79" s="165"/>
      <c r="C79" s="172"/>
      <c r="D79" s="152">
        <f t="shared" si="6"/>
        <v>0</v>
      </c>
      <c r="E79" s="196"/>
    </row>
    <row r="80" spans="2:6" ht="20.100000000000001" customHeight="1">
      <c r="B80" s="165"/>
      <c r="C80" s="172"/>
      <c r="D80" s="152">
        <f t="shared" si="6"/>
        <v>0</v>
      </c>
      <c r="E80" s="196"/>
    </row>
    <row r="81" spans="2:9" ht="20.100000000000001" customHeight="1">
      <c r="B81" s="165"/>
      <c r="C81" s="172"/>
      <c r="D81" s="152">
        <f t="shared" si="6"/>
        <v>0</v>
      </c>
      <c r="E81" s="196"/>
    </row>
    <row r="82" spans="2:9" ht="20.100000000000001" customHeight="1" thickBot="1">
      <c r="B82" s="165"/>
      <c r="C82" s="172"/>
      <c r="D82" s="152">
        <f t="shared" si="6"/>
        <v>0</v>
      </c>
      <c r="E82" s="196"/>
    </row>
    <row r="83" spans="2:9" ht="20.100000000000001" customHeight="1" thickBot="1">
      <c r="B83" s="187" t="s">
        <v>113</v>
      </c>
      <c r="C83" s="156"/>
      <c r="D83" s="156">
        <f>SUM(D65:D82)</f>
        <v>18.353333333333335</v>
      </c>
      <c r="E83" s="156">
        <f>SUM(E65:E82)</f>
        <v>220.24</v>
      </c>
    </row>
    <row r="84" spans="2:9" ht="20.100000000000001" customHeight="1" thickBot="1"/>
    <row r="85" spans="2:9" ht="20.100000000000001" customHeight="1" thickBot="1">
      <c r="B85" s="190" t="s">
        <v>115</v>
      </c>
      <c r="C85" s="144"/>
      <c r="D85" s="144"/>
      <c r="E85" s="144"/>
      <c r="F85" s="144"/>
      <c r="G85" s="144"/>
      <c r="H85" s="144"/>
      <c r="I85" s="144"/>
    </row>
    <row r="86" spans="2:9" ht="20.100000000000001" customHeight="1">
      <c r="B86" s="146" t="s">
        <v>116</v>
      </c>
      <c r="C86" s="146" t="s">
        <v>117</v>
      </c>
      <c r="D86" s="146" t="s">
        <v>118</v>
      </c>
      <c r="E86" s="146" t="s">
        <v>4</v>
      </c>
      <c r="F86" s="221" t="s">
        <v>119</v>
      </c>
      <c r="G86" s="222"/>
      <c r="H86" s="146" t="s">
        <v>120</v>
      </c>
      <c r="I86" s="159" t="s">
        <v>121</v>
      </c>
    </row>
    <row r="87" spans="2:9" ht="20.100000000000001" customHeight="1">
      <c r="B87" s="165" t="s">
        <v>122</v>
      </c>
      <c r="C87" s="173">
        <v>4800</v>
      </c>
      <c r="D87" s="173">
        <v>200</v>
      </c>
      <c r="E87" s="173">
        <v>407</v>
      </c>
      <c r="F87" s="217">
        <v>10</v>
      </c>
      <c r="G87" s="218"/>
      <c r="H87" s="174">
        <v>3.9899999999999998E-2</v>
      </c>
      <c r="I87" s="175">
        <v>46296</v>
      </c>
    </row>
    <row r="88" spans="2:9" ht="20.100000000000001" customHeight="1">
      <c r="B88" s="165"/>
      <c r="C88" s="173"/>
      <c r="D88" s="173"/>
      <c r="E88" s="173"/>
      <c r="F88" s="217"/>
      <c r="G88" s="218"/>
      <c r="H88" s="174"/>
      <c r="I88" s="175"/>
    </row>
    <row r="89" spans="2:9" ht="20.100000000000001" customHeight="1">
      <c r="B89" s="165"/>
      <c r="C89" s="173"/>
      <c r="D89" s="173"/>
      <c r="E89" s="173"/>
      <c r="F89" s="217"/>
      <c r="G89" s="218"/>
      <c r="H89" s="174"/>
      <c r="I89" s="175"/>
    </row>
    <row r="90" spans="2:9" ht="20.100000000000001" customHeight="1">
      <c r="B90" s="165"/>
      <c r="C90" s="173"/>
      <c r="D90" s="173"/>
      <c r="E90" s="173"/>
      <c r="F90" s="217"/>
      <c r="G90" s="218"/>
      <c r="H90" s="174"/>
      <c r="I90" s="175"/>
    </row>
    <row r="91" spans="2:9" ht="20.100000000000001" customHeight="1">
      <c r="B91" s="165"/>
      <c r="C91" s="165"/>
      <c r="D91" s="165"/>
      <c r="E91" s="173"/>
      <c r="F91" s="217"/>
      <c r="G91" s="218"/>
      <c r="H91" s="174"/>
      <c r="I91" s="176"/>
    </row>
    <row r="92" spans="2:9" ht="20.100000000000001" customHeight="1">
      <c r="B92" s="165"/>
      <c r="C92" s="165"/>
      <c r="D92" s="165"/>
      <c r="E92" s="173"/>
      <c r="F92" s="217"/>
      <c r="G92" s="218"/>
      <c r="H92" s="174"/>
      <c r="I92" s="176"/>
    </row>
    <row r="93" spans="2:9" ht="20.100000000000001" customHeight="1" thickBot="1">
      <c r="B93" s="165"/>
      <c r="C93" s="165"/>
      <c r="D93" s="165"/>
      <c r="E93" s="173"/>
      <c r="F93" s="215"/>
      <c r="G93" s="216"/>
      <c r="H93" s="174"/>
      <c r="I93" s="176"/>
    </row>
    <row r="94" spans="2:9" ht="20.100000000000001" customHeight="1" thickBot="1">
      <c r="B94" s="189" t="s">
        <v>125</v>
      </c>
      <c r="C94" s="177">
        <f>SUM(C87:C93)</f>
        <v>4800</v>
      </c>
      <c r="D94" s="177">
        <f>SUM(D87:D93)</f>
        <v>200</v>
      </c>
      <c r="E94" s="197">
        <f>SUM(E87:E93)</f>
        <v>407</v>
      </c>
      <c r="F94" s="223">
        <f>SUM(F87:G93)</f>
        <v>10</v>
      </c>
      <c r="G94" s="223"/>
      <c r="H94" s="178"/>
      <c r="I94" s="178"/>
    </row>
    <row r="95" spans="2:9">
      <c r="B95" s="162"/>
      <c r="C95" s="162"/>
    </row>
    <row r="96" spans="2:9">
      <c r="B96" s="162"/>
      <c r="C96" s="162"/>
    </row>
    <row r="97" spans="2:3">
      <c r="B97" s="162"/>
      <c r="C97" s="162"/>
    </row>
  </sheetData>
  <sheetProtection algorithmName="SHA-512" hashValue="G+ONv/KuT+Uqt0+ONYuu+ogukC0KmuLuqHCsDkSU8GtokLF0lqXGLxBaHMVdlwKlH4POgZNXXZpFxnxbdrDboA==" saltValue="kL5+b93ZK5ubnBpm6yGa8Q==" spinCount="100000" sheet="1" objects="1" scenarios="1"/>
  <mergeCells count="30">
    <mergeCell ref="F87:G87"/>
    <mergeCell ref="F86:G86"/>
    <mergeCell ref="F94:G94"/>
    <mergeCell ref="F16:G16"/>
    <mergeCell ref="F17:G17"/>
    <mergeCell ref="F18:G18"/>
    <mergeCell ref="F19:G19"/>
    <mergeCell ref="F20:G20"/>
    <mergeCell ref="F15:G15"/>
    <mergeCell ref="B7:G7"/>
    <mergeCell ref="F8:G8"/>
    <mergeCell ref="F9:G9"/>
    <mergeCell ref="F93:G93"/>
    <mergeCell ref="F92:G92"/>
    <mergeCell ref="F91:G91"/>
    <mergeCell ref="F90:G90"/>
    <mergeCell ref="F89:G89"/>
    <mergeCell ref="F10:G10"/>
    <mergeCell ref="F11:G11"/>
    <mergeCell ref="F12:G12"/>
    <mergeCell ref="F13:G13"/>
    <mergeCell ref="F14:G14"/>
    <mergeCell ref="F21:G21"/>
    <mergeCell ref="F88:G88"/>
    <mergeCell ref="C3:D3"/>
    <mergeCell ref="E3:G3"/>
    <mergeCell ref="C4:D4"/>
    <mergeCell ref="E4:G4"/>
    <mergeCell ref="C5:D5"/>
    <mergeCell ref="E5:G5"/>
  </mergeCells>
  <conditionalFormatting sqref="E4:F4">
    <cfRule type="cellIs" dxfId="35" priority="2" operator="equal">
      <formula>0</formula>
    </cfRule>
    <cfRule type="cellIs" dxfId="34" priority="3" operator="greaterThan">
      <formula>0</formula>
    </cfRule>
  </conditionalFormatting>
  <conditionalFormatting sqref="F9:F20">
    <cfRule type="cellIs" dxfId="33" priority="4" operator="greaterThan">
      <formula>0</formula>
    </cfRule>
    <cfRule type="cellIs" dxfId="32" priority="5" operator="lessThan">
      <formula>0</formula>
    </cfRule>
  </conditionalFormatting>
  <conditionalFormatting sqref="H4">
    <cfRule type="cellIs" dxfId="31" priority="1" operator="lessThan">
      <formula>0</formula>
    </cfRule>
  </conditionalFormatting>
  <pageMargins left="0.7" right="0.7" top="0.78740157499999996" bottom="0.78740157499999996" header="0.3" footer="0.3"/>
  <ignoredErrors>
    <ignoredError sqref="E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91A-68EB-4571-B454-0C1D98968EF5}">
  <sheetPr>
    <pageSetUpPr fitToPage="1"/>
  </sheetPr>
  <dimension ref="A1:F96"/>
  <sheetViews>
    <sheetView zoomScaleNormal="100" workbookViewId="0">
      <selection activeCell="H42" sqref="H42"/>
    </sheetView>
  </sheetViews>
  <sheetFormatPr baseColWidth="10" defaultColWidth="11.42578125" defaultRowHeight="15"/>
  <cols>
    <col min="1" max="1" width="36.28515625" customWidth="1"/>
    <col min="2" max="2" width="16.7109375" customWidth="1"/>
    <col min="3" max="3" width="16.7109375" bestFit="1" customWidth="1"/>
    <col min="4" max="4" width="19.5703125" customWidth="1"/>
    <col min="5" max="5" width="18.5703125" customWidth="1"/>
    <col min="6" max="6" width="20.85546875" bestFit="1" customWidth="1"/>
  </cols>
  <sheetData>
    <row r="1" spans="1:6" ht="35.25" thickBot="1">
      <c r="A1" s="224" t="s">
        <v>0</v>
      </c>
      <c r="B1" s="225"/>
      <c r="C1" s="225"/>
      <c r="D1" s="225"/>
      <c r="E1" s="226"/>
      <c r="F1" s="90">
        <v>2026</v>
      </c>
    </row>
    <row r="2" spans="1:6">
      <c r="A2" s="6"/>
      <c r="B2" s="7" t="s">
        <v>1</v>
      </c>
      <c r="C2" s="7"/>
      <c r="D2" s="7"/>
      <c r="E2" s="7"/>
      <c r="F2" s="8"/>
    </row>
    <row r="3" spans="1:6">
      <c r="A3" s="9" t="s">
        <v>2</v>
      </c>
      <c r="B3" s="10" t="s">
        <v>3</v>
      </c>
      <c r="C3" s="11"/>
      <c r="D3" s="12" t="s">
        <v>4</v>
      </c>
      <c r="E3" s="13" t="s">
        <v>5</v>
      </c>
      <c r="F3" s="14"/>
    </row>
    <row r="4" spans="1:6">
      <c r="A4" s="114"/>
      <c r="B4" s="124"/>
      <c r="C4" s="17" t="s">
        <v>6</v>
      </c>
      <c r="D4" s="125">
        <v>0</v>
      </c>
      <c r="E4" s="19">
        <f t="shared" ref="E4:E20" si="0">D4*12</f>
        <v>0</v>
      </c>
      <c r="F4" s="20" t="s">
        <v>6</v>
      </c>
    </row>
    <row r="5" spans="1:6">
      <c r="A5" s="114"/>
      <c r="B5" s="124"/>
      <c r="C5" s="17" t="s">
        <v>6</v>
      </c>
      <c r="D5" s="125">
        <v>0</v>
      </c>
      <c r="E5" s="19">
        <f t="shared" si="0"/>
        <v>0</v>
      </c>
      <c r="F5" s="20" t="s">
        <v>6</v>
      </c>
    </row>
    <row r="6" spans="1:6">
      <c r="A6" s="114"/>
      <c r="B6" s="124"/>
      <c r="C6" s="17" t="s">
        <v>6</v>
      </c>
      <c r="D6" s="125">
        <v>0</v>
      </c>
      <c r="E6" s="19">
        <f t="shared" si="0"/>
        <v>0</v>
      </c>
      <c r="F6" s="20" t="s">
        <v>6</v>
      </c>
    </row>
    <row r="7" spans="1:6">
      <c r="A7" s="114"/>
      <c r="B7" s="124"/>
      <c r="C7" s="17" t="s">
        <v>6</v>
      </c>
      <c r="D7" s="125">
        <v>0</v>
      </c>
      <c r="E7" s="19">
        <f t="shared" si="0"/>
        <v>0</v>
      </c>
      <c r="F7" s="20" t="s">
        <v>6</v>
      </c>
    </row>
    <row r="8" spans="1:6">
      <c r="A8" s="114"/>
      <c r="B8" s="124"/>
      <c r="C8" s="17" t="s">
        <v>6</v>
      </c>
      <c r="D8" s="125">
        <v>0</v>
      </c>
      <c r="E8" s="19">
        <f t="shared" si="0"/>
        <v>0</v>
      </c>
      <c r="F8" s="20" t="s">
        <v>6</v>
      </c>
    </row>
    <row r="9" spans="1:6">
      <c r="A9" s="114"/>
      <c r="B9" s="124"/>
      <c r="C9" s="17" t="s">
        <v>6</v>
      </c>
      <c r="D9" s="125">
        <v>0</v>
      </c>
      <c r="E9" s="19">
        <f t="shared" si="0"/>
        <v>0</v>
      </c>
      <c r="F9" s="20" t="s">
        <v>6</v>
      </c>
    </row>
    <row r="10" spans="1:6">
      <c r="A10" s="114"/>
      <c r="B10" s="124"/>
      <c r="C10" s="17" t="s">
        <v>6</v>
      </c>
      <c r="D10" s="125">
        <v>0</v>
      </c>
      <c r="E10" s="19">
        <f t="shared" si="0"/>
        <v>0</v>
      </c>
      <c r="F10" s="20" t="s">
        <v>6</v>
      </c>
    </row>
    <row r="11" spans="1:6">
      <c r="A11" s="114"/>
      <c r="B11" s="124"/>
      <c r="C11" s="17" t="s">
        <v>6</v>
      </c>
      <c r="D11" s="125">
        <v>0</v>
      </c>
      <c r="E11" s="19">
        <f t="shared" si="0"/>
        <v>0</v>
      </c>
      <c r="F11" s="20" t="s">
        <v>6</v>
      </c>
    </row>
    <row r="12" spans="1:6">
      <c r="A12" s="114"/>
      <c r="B12" s="124"/>
      <c r="C12" s="17" t="s">
        <v>6</v>
      </c>
      <c r="D12" s="125">
        <v>0</v>
      </c>
      <c r="E12" s="19">
        <f t="shared" si="0"/>
        <v>0</v>
      </c>
      <c r="F12" s="20" t="s">
        <v>6</v>
      </c>
    </row>
    <row r="13" spans="1:6">
      <c r="A13" s="114"/>
      <c r="B13" s="124"/>
      <c r="C13" s="17" t="s">
        <v>6</v>
      </c>
      <c r="D13" s="125">
        <v>0</v>
      </c>
      <c r="E13" s="19">
        <f t="shared" si="0"/>
        <v>0</v>
      </c>
      <c r="F13" s="20" t="s">
        <v>6</v>
      </c>
    </row>
    <row r="14" spans="1:6">
      <c r="A14" s="114"/>
      <c r="B14" s="124"/>
      <c r="C14" s="17" t="s">
        <v>6</v>
      </c>
      <c r="D14" s="125">
        <v>0</v>
      </c>
      <c r="E14" s="19">
        <f t="shared" si="0"/>
        <v>0</v>
      </c>
      <c r="F14" s="20" t="s">
        <v>6</v>
      </c>
    </row>
    <row r="15" spans="1:6">
      <c r="A15" s="114"/>
      <c r="B15" s="124"/>
      <c r="C15" s="17" t="s">
        <v>6</v>
      </c>
      <c r="D15" s="125">
        <v>0</v>
      </c>
      <c r="E15" s="19">
        <f t="shared" si="0"/>
        <v>0</v>
      </c>
      <c r="F15" s="20" t="s">
        <v>6</v>
      </c>
    </row>
    <row r="16" spans="1:6">
      <c r="A16" s="114"/>
      <c r="B16" s="124"/>
      <c r="C16" s="17" t="s">
        <v>6</v>
      </c>
      <c r="D16" s="125">
        <v>0</v>
      </c>
      <c r="E16" s="19">
        <f t="shared" si="0"/>
        <v>0</v>
      </c>
      <c r="F16" s="20" t="s">
        <v>6</v>
      </c>
    </row>
    <row r="17" spans="1:6">
      <c r="A17" s="114"/>
      <c r="B17" s="124"/>
      <c r="C17" s="17" t="s">
        <v>6</v>
      </c>
      <c r="D17" s="125">
        <v>0</v>
      </c>
      <c r="E17" s="19">
        <f t="shared" si="0"/>
        <v>0</v>
      </c>
      <c r="F17" s="20" t="s">
        <v>6</v>
      </c>
    </row>
    <row r="18" spans="1:6">
      <c r="A18" s="114"/>
      <c r="B18" s="124"/>
      <c r="C18" s="17" t="s">
        <v>6</v>
      </c>
      <c r="D18" s="125">
        <v>0</v>
      </c>
      <c r="E18" s="19">
        <f t="shared" si="0"/>
        <v>0</v>
      </c>
      <c r="F18" s="24" t="s">
        <v>5</v>
      </c>
    </row>
    <row r="19" spans="1:6">
      <c r="A19" s="114"/>
      <c r="B19" s="124"/>
      <c r="C19" s="17" t="s">
        <v>6</v>
      </c>
      <c r="D19" s="125">
        <v>0</v>
      </c>
      <c r="E19" s="19">
        <f t="shared" si="0"/>
        <v>0</v>
      </c>
      <c r="F19" s="25">
        <f>SUM(E4:E21)</f>
        <v>0</v>
      </c>
    </row>
    <row r="20" spans="1:6">
      <c r="A20" s="114"/>
      <c r="B20" s="124"/>
      <c r="C20" s="17" t="s">
        <v>6</v>
      </c>
      <c r="D20" s="125">
        <v>0</v>
      </c>
      <c r="E20" s="19">
        <f t="shared" si="0"/>
        <v>0</v>
      </c>
      <c r="F20" s="26" t="s">
        <v>33</v>
      </c>
    </row>
    <row r="21" spans="1:6">
      <c r="A21" s="114"/>
      <c r="B21" s="124"/>
      <c r="C21" s="17" t="s">
        <v>6</v>
      </c>
      <c r="D21" s="125">
        <v>0</v>
      </c>
      <c r="E21" s="19">
        <f>D21*12</f>
        <v>0</v>
      </c>
      <c r="F21" s="28">
        <f>SUM(D4:D21)</f>
        <v>0</v>
      </c>
    </row>
    <row r="22" spans="1:6">
      <c r="A22" s="75" t="s">
        <v>79</v>
      </c>
      <c r="B22" s="30"/>
      <c r="C22" s="31" t="s">
        <v>9</v>
      </c>
      <c r="D22" s="12" t="s">
        <v>4</v>
      </c>
      <c r="E22" s="32" t="s">
        <v>34</v>
      </c>
      <c r="F22" s="32"/>
    </row>
    <row r="23" spans="1:6">
      <c r="A23" s="123"/>
      <c r="B23" s="34" t="s">
        <v>6</v>
      </c>
      <c r="C23" s="121"/>
      <c r="D23" s="122">
        <f t="shared" ref="D23" si="1">E23/12</f>
        <v>0</v>
      </c>
      <c r="E23" s="120">
        <v>0</v>
      </c>
      <c r="F23" s="37" t="s">
        <v>6</v>
      </c>
    </row>
    <row r="24" spans="1:6">
      <c r="A24" s="123"/>
      <c r="B24" s="34" t="s">
        <v>6</v>
      </c>
      <c r="C24" s="121"/>
      <c r="D24" s="122">
        <f t="shared" ref="D24:D40" si="2">E24/12</f>
        <v>0</v>
      </c>
      <c r="E24" s="120">
        <v>0</v>
      </c>
      <c r="F24" s="37" t="s">
        <v>6</v>
      </c>
    </row>
    <row r="25" spans="1:6">
      <c r="A25" s="123" t="s">
        <v>37</v>
      </c>
      <c r="B25" s="34" t="s">
        <v>6</v>
      </c>
      <c r="C25" s="121">
        <v>5</v>
      </c>
      <c r="D25" s="122">
        <f t="shared" si="2"/>
        <v>0</v>
      </c>
      <c r="E25" s="120">
        <v>0</v>
      </c>
      <c r="F25" s="37" t="s">
        <v>6</v>
      </c>
    </row>
    <row r="26" spans="1:6">
      <c r="A26" s="123" t="s">
        <v>37</v>
      </c>
      <c r="B26" s="34" t="s">
        <v>6</v>
      </c>
      <c r="C26" s="121">
        <v>8</v>
      </c>
      <c r="D26" s="122">
        <f t="shared" si="2"/>
        <v>0</v>
      </c>
      <c r="E26" s="120">
        <v>0</v>
      </c>
      <c r="F26" s="37" t="s">
        <v>6</v>
      </c>
    </row>
    <row r="27" spans="1:6">
      <c r="A27" s="123" t="s">
        <v>38</v>
      </c>
      <c r="B27" s="34" t="s">
        <v>6</v>
      </c>
      <c r="C27" s="121">
        <v>4</v>
      </c>
      <c r="D27" s="122">
        <f t="shared" si="2"/>
        <v>0</v>
      </c>
      <c r="E27" s="120">
        <v>0</v>
      </c>
      <c r="F27" s="37" t="s">
        <v>6</v>
      </c>
    </row>
    <row r="28" spans="1:6">
      <c r="A28" s="123" t="s">
        <v>38</v>
      </c>
      <c r="B28" s="34" t="s">
        <v>6</v>
      </c>
      <c r="C28" s="121">
        <v>10</v>
      </c>
      <c r="D28" s="122">
        <f t="shared" si="2"/>
        <v>0</v>
      </c>
      <c r="E28" s="120">
        <v>0</v>
      </c>
      <c r="F28" s="37" t="s">
        <v>6</v>
      </c>
    </row>
    <row r="29" spans="1:6">
      <c r="A29" s="123" t="s">
        <v>39</v>
      </c>
      <c r="B29" s="34" t="s">
        <v>6</v>
      </c>
      <c r="C29" s="121">
        <v>2</v>
      </c>
      <c r="D29" s="122">
        <f t="shared" si="2"/>
        <v>0</v>
      </c>
      <c r="E29" s="120">
        <v>0</v>
      </c>
      <c r="F29" s="37" t="s">
        <v>6</v>
      </c>
    </row>
    <row r="30" spans="1:6">
      <c r="A30" s="123" t="s">
        <v>39</v>
      </c>
      <c r="B30" s="34" t="s">
        <v>6</v>
      </c>
      <c r="C30" s="121">
        <v>5</v>
      </c>
      <c r="D30" s="122">
        <f t="shared" si="2"/>
        <v>0</v>
      </c>
      <c r="E30" s="120">
        <v>0</v>
      </c>
      <c r="F30" s="37" t="s">
        <v>6</v>
      </c>
    </row>
    <row r="31" spans="1:6">
      <c r="A31" s="123" t="s">
        <v>39</v>
      </c>
      <c r="B31" s="34" t="s">
        <v>6</v>
      </c>
      <c r="C31" s="121">
        <v>8</v>
      </c>
      <c r="D31" s="122">
        <f t="shared" si="2"/>
        <v>0</v>
      </c>
      <c r="E31" s="120">
        <v>0</v>
      </c>
      <c r="F31" s="37" t="s">
        <v>6</v>
      </c>
    </row>
    <row r="32" spans="1:6">
      <c r="A32" s="123" t="s">
        <v>39</v>
      </c>
      <c r="B32" s="34" t="s">
        <v>6</v>
      </c>
      <c r="C32" s="121">
        <v>11</v>
      </c>
      <c r="D32" s="122">
        <f t="shared" si="2"/>
        <v>0</v>
      </c>
      <c r="E32" s="120">
        <v>0</v>
      </c>
      <c r="F32" s="37" t="s">
        <v>6</v>
      </c>
    </row>
    <row r="33" spans="1:6">
      <c r="A33" s="123" t="s">
        <v>40</v>
      </c>
      <c r="B33" s="34" t="s">
        <v>6</v>
      </c>
      <c r="C33" s="121">
        <v>2</v>
      </c>
      <c r="D33" s="122">
        <f t="shared" si="2"/>
        <v>0</v>
      </c>
      <c r="E33" s="120">
        <v>0</v>
      </c>
      <c r="F33" s="37" t="s">
        <v>6</v>
      </c>
    </row>
    <row r="34" spans="1:6">
      <c r="A34" s="123" t="s">
        <v>40</v>
      </c>
      <c r="B34" s="34" t="s">
        <v>6</v>
      </c>
      <c r="C34" s="121">
        <v>5</v>
      </c>
      <c r="D34" s="122">
        <f t="shared" si="2"/>
        <v>0</v>
      </c>
      <c r="E34" s="120">
        <v>0</v>
      </c>
      <c r="F34" s="37" t="s">
        <v>6</v>
      </c>
    </row>
    <row r="35" spans="1:6">
      <c r="A35" s="123" t="s">
        <v>40</v>
      </c>
      <c r="B35" s="34" t="s">
        <v>6</v>
      </c>
      <c r="C35" s="121">
        <v>8</v>
      </c>
      <c r="D35" s="122">
        <f t="shared" si="2"/>
        <v>0</v>
      </c>
      <c r="E35" s="120">
        <v>0</v>
      </c>
      <c r="F35" s="37" t="s">
        <v>6</v>
      </c>
    </row>
    <row r="36" spans="1:6">
      <c r="A36" s="123" t="s">
        <v>40</v>
      </c>
      <c r="B36" s="34" t="s">
        <v>6</v>
      </c>
      <c r="C36" s="121">
        <v>11</v>
      </c>
      <c r="D36" s="122">
        <f t="shared" si="2"/>
        <v>0</v>
      </c>
      <c r="E36" s="120">
        <v>0</v>
      </c>
      <c r="F36" s="37" t="s">
        <v>6</v>
      </c>
    </row>
    <row r="37" spans="1:6">
      <c r="A37" s="123" t="s">
        <v>35</v>
      </c>
      <c r="B37" s="34" t="s">
        <v>6</v>
      </c>
      <c r="C37" s="121">
        <v>1</v>
      </c>
      <c r="D37" s="122">
        <f t="shared" si="2"/>
        <v>0</v>
      </c>
      <c r="E37" s="120">
        <v>0</v>
      </c>
      <c r="F37" s="38" t="s">
        <v>5</v>
      </c>
    </row>
    <row r="38" spans="1:6">
      <c r="A38" s="123" t="s">
        <v>35</v>
      </c>
      <c r="B38" s="34" t="s">
        <v>6</v>
      </c>
      <c r="C38" s="121">
        <v>4</v>
      </c>
      <c r="D38" s="122">
        <f t="shared" si="2"/>
        <v>0</v>
      </c>
      <c r="E38" s="120">
        <v>0</v>
      </c>
      <c r="F38" s="39">
        <f>(D40+D39+D38+D37+D36+D35+D34+D33+D32+D31+D30+D29+D28+D27+D26+D25+D24+D23)*12</f>
        <v>0</v>
      </c>
    </row>
    <row r="39" spans="1:6">
      <c r="A39" s="123" t="s">
        <v>35</v>
      </c>
      <c r="B39" s="34" t="s">
        <v>6</v>
      </c>
      <c r="C39" s="121">
        <v>7</v>
      </c>
      <c r="D39" s="122">
        <f t="shared" si="2"/>
        <v>0</v>
      </c>
      <c r="E39" s="120">
        <v>0</v>
      </c>
      <c r="F39" s="40" t="s">
        <v>41</v>
      </c>
    </row>
    <row r="40" spans="1:6">
      <c r="A40" s="123" t="s">
        <v>35</v>
      </c>
      <c r="B40" s="34" t="s">
        <v>6</v>
      </c>
      <c r="C40" s="121">
        <v>10</v>
      </c>
      <c r="D40" s="122">
        <f t="shared" si="2"/>
        <v>0</v>
      </c>
      <c r="E40" s="120">
        <v>0</v>
      </c>
      <c r="F40" s="41">
        <f>(D40+D39+D38+D37+D36+D35+D34+D33+D32+D31+D30+D29+D28+D27+D24+D23+D25+D26)</f>
        <v>0</v>
      </c>
    </row>
    <row r="41" spans="1:6">
      <c r="A41" s="29" t="s">
        <v>8</v>
      </c>
      <c r="B41" s="30" t="s">
        <v>3</v>
      </c>
      <c r="C41" s="31" t="s">
        <v>9</v>
      </c>
      <c r="D41" s="12" t="s">
        <v>4</v>
      </c>
      <c r="E41" s="13" t="s">
        <v>5</v>
      </c>
      <c r="F41" s="32"/>
    </row>
    <row r="42" spans="1:6">
      <c r="A42" s="114"/>
      <c r="B42" s="114"/>
      <c r="C42" s="119"/>
      <c r="D42" s="44">
        <f t="shared" ref="D42:D57" si="3">E42/12</f>
        <v>0</v>
      </c>
      <c r="E42" s="118">
        <v>0</v>
      </c>
      <c r="F42" s="20" t="s">
        <v>6</v>
      </c>
    </row>
    <row r="43" spans="1:6">
      <c r="A43" s="114"/>
      <c r="B43" s="114"/>
      <c r="C43" s="119"/>
      <c r="D43" s="44">
        <f t="shared" si="3"/>
        <v>0</v>
      </c>
      <c r="E43" s="118">
        <v>0</v>
      </c>
      <c r="F43" s="20" t="s">
        <v>6</v>
      </c>
    </row>
    <row r="44" spans="1:6">
      <c r="A44" s="114"/>
      <c r="B44" s="114"/>
      <c r="C44" s="119"/>
      <c r="D44" s="44">
        <f t="shared" si="3"/>
        <v>0</v>
      </c>
      <c r="E44" s="118">
        <v>0</v>
      </c>
      <c r="F44" s="20" t="s">
        <v>6</v>
      </c>
    </row>
    <row r="45" spans="1:6">
      <c r="A45" s="114"/>
      <c r="B45" s="114"/>
      <c r="C45" s="119"/>
      <c r="D45" s="44">
        <f t="shared" si="3"/>
        <v>0</v>
      </c>
      <c r="E45" s="118">
        <v>0</v>
      </c>
      <c r="F45" s="20" t="s">
        <v>6</v>
      </c>
    </row>
    <row r="46" spans="1:6">
      <c r="A46" s="114"/>
      <c r="B46" s="114"/>
      <c r="C46" s="119"/>
      <c r="D46" s="44">
        <f t="shared" si="3"/>
        <v>0</v>
      </c>
      <c r="E46" s="118">
        <v>0</v>
      </c>
      <c r="F46" s="20" t="s">
        <v>6</v>
      </c>
    </row>
    <row r="47" spans="1:6">
      <c r="A47" s="114"/>
      <c r="B47" s="114"/>
      <c r="C47" s="119"/>
      <c r="D47" s="44">
        <f t="shared" si="3"/>
        <v>0</v>
      </c>
      <c r="E47" s="118">
        <v>0</v>
      </c>
      <c r="F47" s="20" t="s">
        <v>6</v>
      </c>
    </row>
    <row r="48" spans="1:6">
      <c r="A48" s="114"/>
      <c r="B48" s="114"/>
      <c r="C48" s="119"/>
      <c r="D48" s="44">
        <f t="shared" si="3"/>
        <v>0</v>
      </c>
      <c r="E48" s="118">
        <v>0</v>
      </c>
      <c r="F48" s="20" t="s">
        <v>6</v>
      </c>
    </row>
    <row r="49" spans="1:6">
      <c r="A49" s="114"/>
      <c r="B49" s="114"/>
      <c r="C49" s="119"/>
      <c r="D49" s="44">
        <f t="shared" si="3"/>
        <v>0</v>
      </c>
      <c r="E49" s="118">
        <v>0</v>
      </c>
      <c r="F49" s="20" t="s">
        <v>6</v>
      </c>
    </row>
    <row r="50" spans="1:6">
      <c r="A50" s="114"/>
      <c r="B50" s="114"/>
      <c r="C50" s="119"/>
      <c r="D50" s="44">
        <f t="shared" si="3"/>
        <v>0</v>
      </c>
      <c r="E50" s="118">
        <v>0</v>
      </c>
      <c r="F50" s="20" t="s">
        <v>6</v>
      </c>
    </row>
    <row r="51" spans="1:6">
      <c r="A51" s="114"/>
      <c r="B51" s="114"/>
      <c r="C51" s="119"/>
      <c r="D51" s="44">
        <f t="shared" si="3"/>
        <v>0</v>
      </c>
      <c r="E51" s="118">
        <v>0</v>
      </c>
      <c r="F51" s="20" t="s">
        <v>6</v>
      </c>
    </row>
    <row r="52" spans="1:6">
      <c r="A52" s="114"/>
      <c r="B52" s="114"/>
      <c r="C52" s="119"/>
      <c r="D52" s="44">
        <f t="shared" si="3"/>
        <v>0</v>
      </c>
      <c r="E52" s="118">
        <v>0</v>
      </c>
      <c r="F52" s="20" t="s">
        <v>6</v>
      </c>
    </row>
    <row r="53" spans="1:6">
      <c r="A53" s="114"/>
      <c r="B53" s="114"/>
      <c r="C53" s="119"/>
      <c r="D53" s="44">
        <f t="shared" si="3"/>
        <v>0</v>
      </c>
      <c r="E53" s="118">
        <v>0</v>
      </c>
      <c r="F53" s="20" t="s">
        <v>6</v>
      </c>
    </row>
    <row r="54" spans="1:6">
      <c r="A54" s="114"/>
      <c r="B54" s="114"/>
      <c r="C54" s="119"/>
      <c r="D54" s="44">
        <f t="shared" si="3"/>
        <v>0</v>
      </c>
      <c r="E54" s="118">
        <v>0</v>
      </c>
      <c r="F54" s="20" t="s">
        <v>6</v>
      </c>
    </row>
    <row r="55" spans="1:6">
      <c r="A55" s="114"/>
      <c r="B55" s="114"/>
      <c r="C55" s="119"/>
      <c r="D55" s="44">
        <f t="shared" si="3"/>
        <v>0</v>
      </c>
      <c r="E55" s="118">
        <v>0</v>
      </c>
      <c r="F55" s="49" t="s">
        <v>5</v>
      </c>
    </row>
    <row r="56" spans="1:6">
      <c r="A56" s="114"/>
      <c r="B56" s="114"/>
      <c r="C56" s="119"/>
      <c r="D56" s="44">
        <f t="shared" si="3"/>
        <v>0</v>
      </c>
      <c r="E56" s="118">
        <v>0</v>
      </c>
      <c r="F56" s="25">
        <f>SUM(E42:E58)</f>
        <v>0</v>
      </c>
    </row>
    <row r="57" spans="1:6">
      <c r="A57" s="114"/>
      <c r="B57" s="114"/>
      <c r="C57" s="119"/>
      <c r="D57" s="44">
        <f t="shared" si="3"/>
        <v>0</v>
      </c>
      <c r="E57" s="118">
        <v>0</v>
      </c>
      <c r="F57" s="51" t="s">
        <v>11</v>
      </c>
    </row>
    <row r="58" spans="1:6">
      <c r="A58" s="114"/>
      <c r="B58" s="114"/>
      <c r="C58" s="119"/>
      <c r="D58" s="44">
        <f t="shared" ref="D58" si="4">E58/12</f>
        <v>0</v>
      </c>
      <c r="E58" s="118">
        <v>0</v>
      </c>
      <c r="F58" s="53">
        <f>SUM(D42:D58)</f>
        <v>0</v>
      </c>
    </row>
    <row r="59" spans="1:6">
      <c r="A59" s="54" t="s">
        <v>12</v>
      </c>
      <c r="B59" s="55" t="s">
        <v>13</v>
      </c>
      <c r="C59" s="56" t="s">
        <v>14</v>
      </c>
      <c r="D59" s="12" t="s">
        <v>4</v>
      </c>
      <c r="E59" s="13" t="s">
        <v>5</v>
      </c>
      <c r="F59" s="57" t="s">
        <v>15</v>
      </c>
    </row>
    <row r="60" spans="1:6">
      <c r="A60" s="114"/>
      <c r="B60" s="114"/>
      <c r="C60" s="117">
        <v>0</v>
      </c>
      <c r="D60" s="117">
        <v>0</v>
      </c>
      <c r="E60" s="60">
        <f t="shared" ref="E60:E66" si="5">D60*12</f>
        <v>0</v>
      </c>
      <c r="F60" s="114"/>
    </row>
    <row r="61" spans="1:6">
      <c r="A61" s="114"/>
      <c r="B61" s="114"/>
      <c r="C61" s="117">
        <v>0</v>
      </c>
      <c r="D61" s="117">
        <v>0</v>
      </c>
      <c r="E61" s="60">
        <f t="shared" si="5"/>
        <v>0</v>
      </c>
      <c r="F61" s="114"/>
    </row>
    <row r="62" spans="1:6">
      <c r="A62" s="114"/>
      <c r="B62" s="114"/>
      <c r="C62" s="117">
        <v>0</v>
      </c>
      <c r="D62" s="117">
        <v>0</v>
      </c>
      <c r="E62" s="60">
        <f t="shared" si="5"/>
        <v>0</v>
      </c>
      <c r="F62" s="114"/>
    </row>
    <row r="63" spans="1:6">
      <c r="A63" s="114"/>
      <c r="B63" s="114"/>
      <c r="C63" s="117">
        <v>0</v>
      </c>
      <c r="D63" s="117">
        <v>0</v>
      </c>
      <c r="E63" s="60">
        <f t="shared" si="5"/>
        <v>0</v>
      </c>
      <c r="F63" s="114"/>
    </row>
    <row r="64" spans="1:6">
      <c r="A64" s="114"/>
      <c r="B64" s="114"/>
      <c r="C64" s="117">
        <v>0</v>
      </c>
      <c r="D64" s="117">
        <v>0</v>
      </c>
      <c r="E64" s="60">
        <f t="shared" si="5"/>
        <v>0</v>
      </c>
      <c r="F64" s="114"/>
    </row>
    <row r="65" spans="1:6">
      <c r="A65" s="114"/>
      <c r="B65" s="114"/>
      <c r="C65" s="117">
        <v>0</v>
      </c>
      <c r="D65" s="117">
        <v>0</v>
      </c>
      <c r="E65" s="60">
        <f t="shared" si="5"/>
        <v>0</v>
      </c>
      <c r="F65" s="114"/>
    </row>
    <row r="66" spans="1:6">
      <c r="A66" s="114"/>
      <c r="B66" s="114"/>
      <c r="C66" s="117">
        <v>0</v>
      </c>
      <c r="D66" s="117">
        <v>0</v>
      </c>
      <c r="E66" s="60">
        <f t="shared" si="5"/>
        <v>0</v>
      </c>
      <c r="F66" s="114"/>
    </row>
    <row r="67" spans="1:6">
      <c r="A67" s="114"/>
      <c r="B67" s="114"/>
      <c r="C67" s="117">
        <v>0</v>
      </c>
      <c r="D67" s="117">
        <v>0</v>
      </c>
      <c r="E67" s="60">
        <f t="shared" ref="E67" si="6">D67*12</f>
        <v>0</v>
      </c>
      <c r="F67" s="114"/>
    </row>
    <row r="68" spans="1:6">
      <c r="A68" s="65"/>
      <c r="B68" s="66"/>
      <c r="C68" s="129" t="s">
        <v>90</v>
      </c>
      <c r="D68" s="97"/>
      <c r="E68" s="67"/>
      <c r="F68" s="51" t="s">
        <v>42</v>
      </c>
    </row>
    <row r="69" spans="1:6" ht="15" customHeight="1" thickBot="1">
      <c r="A69" s="68"/>
      <c r="B69" s="66"/>
      <c r="C69" s="128">
        <f>SUM(C60:C67)</f>
        <v>0</v>
      </c>
      <c r="D69" s="69"/>
      <c r="E69" s="70"/>
      <c r="F69" s="71">
        <f>SUM(D60:D67)</f>
        <v>0</v>
      </c>
    </row>
    <row r="70" spans="1:6" ht="24" thickBot="1">
      <c r="A70" s="227" t="s">
        <v>17</v>
      </c>
      <c r="B70" s="228"/>
      <c r="C70" s="109" t="s">
        <v>18</v>
      </c>
      <c r="D70" s="72">
        <f>SUM(D4:D69)</f>
        <v>0</v>
      </c>
      <c r="E70" s="73" t="s">
        <v>19</v>
      </c>
      <c r="F70" s="74">
        <f>F69+F21</f>
        <v>0</v>
      </c>
    </row>
    <row r="71" spans="1:6">
      <c r="A71" s="75" t="s">
        <v>20</v>
      </c>
      <c r="B71" s="75" t="s">
        <v>21</v>
      </c>
      <c r="C71" s="75"/>
      <c r="D71" s="75"/>
      <c r="E71" s="75"/>
      <c r="F71" s="75"/>
    </row>
    <row r="72" spans="1:6">
      <c r="A72" s="114"/>
      <c r="B72" s="115">
        <v>0</v>
      </c>
      <c r="C72" s="65" t="s">
        <v>6</v>
      </c>
      <c r="D72" s="65" t="s">
        <v>6</v>
      </c>
      <c r="E72" s="65"/>
      <c r="F72" s="65"/>
    </row>
    <row r="73" spans="1:6">
      <c r="A73" s="114"/>
      <c r="B73" s="115">
        <v>0</v>
      </c>
      <c r="C73" s="65" t="s">
        <v>6</v>
      </c>
      <c r="D73" s="65" t="s">
        <v>6</v>
      </c>
      <c r="E73" s="65"/>
      <c r="F73" s="65"/>
    </row>
    <row r="74" spans="1:6">
      <c r="A74" s="114"/>
      <c r="B74" s="115">
        <v>0</v>
      </c>
      <c r="C74" s="65" t="s">
        <v>6</v>
      </c>
      <c r="D74" s="65"/>
      <c r="E74" s="65"/>
      <c r="F74" s="65"/>
    </row>
    <row r="75" spans="1:6">
      <c r="A75" s="114"/>
      <c r="B75" s="115">
        <v>0</v>
      </c>
      <c r="C75" s="65" t="s">
        <v>6</v>
      </c>
      <c r="D75" s="65"/>
      <c r="E75" s="65"/>
      <c r="F75" s="65"/>
    </row>
    <row r="76" spans="1:6">
      <c r="A76" s="114"/>
      <c r="B76" s="115">
        <v>0</v>
      </c>
      <c r="C76" s="65" t="s">
        <v>6</v>
      </c>
      <c r="D76" s="65"/>
      <c r="E76" s="65"/>
      <c r="F76" s="65"/>
    </row>
    <row r="77" spans="1:6">
      <c r="A77" s="114"/>
      <c r="B77" s="115">
        <v>0</v>
      </c>
      <c r="C77" s="65" t="s">
        <v>6</v>
      </c>
      <c r="D77" s="65"/>
      <c r="E77" s="65"/>
      <c r="F77" s="65"/>
    </row>
    <row r="78" spans="1:6">
      <c r="A78" s="114"/>
      <c r="B78" s="116">
        <v>0</v>
      </c>
      <c r="C78" s="65" t="s">
        <v>6</v>
      </c>
      <c r="D78" s="65"/>
      <c r="E78" s="65"/>
      <c r="F78" s="65"/>
    </row>
    <row r="79" spans="1:6" ht="19.5" thickBot="1">
      <c r="A79" s="77" t="s">
        <v>23</v>
      </c>
      <c r="B79" s="229">
        <f>SUM(B72:B78)</f>
        <v>0</v>
      </c>
      <c r="C79" s="229"/>
      <c r="D79" s="229"/>
      <c r="E79" s="229"/>
      <c r="F79" s="229"/>
    </row>
    <row r="80" spans="1:6" ht="27.75" thickBot="1">
      <c r="A80" s="78" t="s">
        <v>24</v>
      </c>
      <c r="B80" s="79" t="s">
        <v>25</v>
      </c>
      <c r="C80" s="80">
        <f>B79-D80</f>
        <v>0</v>
      </c>
      <c r="D80" s="81">
        <f>D70</f>
        <v>0</v>
      </c>
      <c r="E80" s="81"/>
      <c r="F80" s="81"/>
    </row>
    <row r="81" spans="1:6" ht="15.75" thickBot="1">
      <c r="A81" s="5"/>
      <c r="B81" s="5"/>
      <c r="C81" s="5"/>
      <c r="D81" s="5"/>
      <c r="E81" s="5"/>
      <c r="F81" s="5"/>
    </row>
    <row r="82" spans="1:6">
      <c r="A82" s="230" t="s">
        <v>27</v>
      </c>
      <c r="B82" s="232" t="s">
        <v>28</v>
      </c>
      <c r="C82" s="232" t="s">
        <v>29</v>
      </c>
      <c r="D82" s="232" t="s">
        <v>78</v>
      </c>
      <c r="E82" s="232" t="s">
        <v>30</v>
      </c>
      <c r="F82" s="234" t="s">
        <v>64</v>
      </c>
    </row>
    <row r="83" spans="1:6" ht="15.75" thickBot="1">
      <c r="A83" s="231"/>
      <c r="B83" s="233"/>
      <c r="C83" s="233"/>
      <c r="D83" s="233"/>
      <c r="E83" s="233"/>
      <c r="F83" s="235"/>
    </row>
    <row r="84" spans="1:6">
      <c r="A84" s="82">
        <v>42736</v>
      </c>
      <c r="B84" s="83">
        <f>SUMIF(C23:C58,"1",E23:E58)</f>
        <v>0</v>
      </c>
      <c r="C84" s="1">
        <f>SUM(F70,B84)</f>
        <v>0</v>
      </c>
      <c r="D84" s="98">
        <f>VALUE(B79)</f>
        <v>0</v>
      </c>
      <c r="E84" s="99">
        <f t="shared" ref="E84:E95" si="7">SUM(D84-C84)</f>
        <v>0</v>
      </c>
      <c r="F84" s="111"/>
    </row>
    <row r="85" spans="1:6">
      <c r="A85" s="84">
        <v>42768</v>
      </c>
      <c r="B85" s="83">
        <f>SUMIF(C23:C58,"2",E23:E58)</f>
        <v>0</v>
      </c>
      <c r="C85" s="1">
        <f>SUM(F70,B85)</f>
        <v>0</v>
      </c>
      <c r="D85" s="101">
        <f>VALUE(B79)</f>
        <v>0</v>
      </c>
      <c r="E85" s="102">
        <f t="shared" si="7"/>
        <v>0</v>
      </c>
      <c r="F85" s="112"/>
    </row>
    <row r="86" spans="1:6">
      <c r="A86" s="84">
        <v>42797</v>
      </c>
      <c r="B86" s="83">
        <f>SUMIF(C23:C58,"3",E23:E58)</f>
        <v>0</v>
      </c>
      <c r="C86" s="2">
        <f>SUM(F70,B86)</f>
        <v>0</v>
      </c>
      <c r="D86" s="101">
        <f>VALUE(B79)</f>
        <v>0</v>
      </c>
      <c r="E86" s="102">
        <f t="shared" si="7"/>
        <v>0</v>
      </c>
      <c r="F86" s="112"/>
    </row>
    <row r="87" spans="1:6">
      <c r="A87" s="84">
        <v>42829</v>
      </c>
      <c r="B87" s="83">
        <f>SUMIF(C23:C58,"4",E23:E58)</f>
        <v>0</v>
      </c>
      <c r="C87" s="2">
        <f>SUM(F70,B87)</f>
        <v>0</v>
      </c>
      <c r="D87" s="101">
        <f>VALUE(B79)</f>
        <v>0</v>
      </c>
      <c r="E87" s="102">
        <f t="shared" si="7"/>
        <v>0</v>
      </c>
      <c r="F87" s="112"/>
    </row>
    <row r="88" spans="1:6">
      <c r="A88" s="84">
        <v>42860</v>
      </c>
      <c r="B88" s="83">
        <f>SUMIF(C23:C58,"5",E23:E58)</f>
        <v>0</v>
      </c>
      <c r="C88" s="2">
        <f>SUM(F70,B88)</f>
        <v>0</v>
      </c>
      <c r="D88" s="101">
        <f>VALUE(B79)</f>
        <v>0</v>
      </c>
      <c r="E88" s="102">
        <f t="shared" si="7"/>
        <v>0</v>
      </c>
      <c r="F88" s="112"/>
    </row>
    <row r="89" spans="1:6">
      <c r="A89" s="84">
        <v>42892</v>
      </c>
      <c r="B89" s="83">
        <f>SUMIF(C23:C58,"6",E23:E58)</f>
        <v>0</v>
      </c>
      <c r="C89" s="2">
        <f>SUM(F70,B89)</f>
        <v>0</v>
      </c>
      <c r="D89" s="101">
        <f>VALUE(B79)</f>
        <v>0</v>
      </c>
      <c r="E89" s="102">
        <f t="shared" si="7"/>
        <v>0</v>
      </c>
      <c r="F89" s="112"/>
    </row>
    <row r="90" spans="1:6">
      <c r="A90" s="84">
        <v>42923</v>
      </c>
      <c r="B90" s="83">
        <f>SUMIF(C23:C58,"7",E23:E58)</f>
        <v>0</v>
      </c>
      <c r="C90" s="2">
        <f>SUM(F70,B90)</f>
        <v>0</v>
      </c>
      <c r="D90" s="101">
        <f>VALUE(B79)</f>
        <v>0</v>
      </c>
      <c r="E90" s="102">
        <f t="shared" si="7"/>
        <v>0</v>
      </c>
      <c r="F90" s="112"/>
    </row>
    <row r="91" spans="1:6">
      <c r="A91" s="84">
        <v>42955</v>
      </c>
      <c r="B91" s="83">
        <f>SUMIF(C23:C58,"8",E23:E58)</f>
        <v>0</v>
      </c>
      <c r="C91" s="2">
        <f>SUM(F70,B91)</f>
        <v>0</v>
      </c>
      <c r="D91" s="101">
        <f>VALUE(B79)</f>
        <v>0</v>
      </c>
      <c r="E91" s="102">
        <f t="shared" si="7"/>
        <v>0</v>
      </c>
      <c r="F91" s="112"/>
    </row>
    <row r="92" spans="1:6">
      <c r="A92" s="84">
        <v>42987</v>
      </c>
      <c r="B92" s="83">
        <f>SUMIF(C23:C58,"9",E23:E58)</f>
        <v>0</v>
      </c>
      <c r="C92" s="2">
        <f>SUM(F70,B92)</f>
        <v>0</v>
      </c>
      <c r="D92" s="101">
        <f>VALUE(B79)</f>
        <v>0</v>
      </c>
      <c r="E92" s="102">
        <f t="shared" si="7"/>
        <v>0</v>
      </c>
      <c r="F92" s="112"/>
    </row>
    <row r="93" spans="1:6">
      <c r="A93" s="84">
        <v>43018</v>
      </c>
      <c r="B93" s="83">
        <f>SUMIF(C23:C58,"10",E23:E58)</f>
        <v>0</v>
      </c>
      <c r="C93" s="3">
        <f>SUM(F70,B93)</f>
        <v>0</v>
      </c>
      <c r="D93" s="101">
        <f>VALUE(B79)</f>
        <v>0</v>
      </c>
      <c r="E93" s="102">
        <f t="shared" si="7"/>
        <v>0</v>
      </c>
      <c r="F93" s="112"/>
    </row>
    <row r="94" spans="1:6">
      <c r="A94" s="84">
        <v>43050</v>
      </c>
      <c r="B94" s="83">
        <f>SUMIF(C23:C58,"11",E23:E58)</f>
        <v>0</v>
      </c>
      <c r="C94" s="3">
        <f>SUM(F70,B94)</f>
        <v>0</v>
      </c>
      <c r="D94" s="101">
        <f>VALUE(B79)</f>
        <v>0</v>
      </c>
      <c r="E94" s="102">
        <f t="shared" si="7"/>
        <v>0</v>
      </c>
      <c r="F94" s="112"/>
    </row>
    <row r="95" spans="1:6" ht="15.75" thickBot="1">
      <c r="A95" s="84">
        <v>43081</v>
      </c>
      <c r="B95" s="83">
        <f>SUMIF(C23:C58,"12",E23:E58)</f>
        <v>0</v>
      </c>
      <c r="C95" s="4">
        <f>SUM(F70,B95)</f>
        <v>0</v>
      </c>
      <c r="D95" s="104">
        <f>VALUE(B79)</f>
        <v>0</v>
      </c>
      <c r="E95" s="105">
        <f t="shared" si="7"/>
        <v>0</v>
      </c>
      <c r="F95" s="113"/>
    </row>
    <row r="96" spans="1:6" ht="15.75" thickBot="1">
      <c r="A96" s="85"/>
      <c r="B96" s="86" t="s">
        <v>32</v>
      </c>
      <c r="C96" s="107">
        <f>SUM(C84:C95)</f>
        <v>0</v>
      </c>
      <c r="D96" s="107">
        <f>SUM(D84:D95)+(F96)</f>
        <v>0</v>
      </c>
      <c r="E96" s="108">
        <f>SUM(E84:E95)</f>
        <v>0</v>
      </c>
      <c r="F96" s="87">
        <f>SUM(F84:F95)</f>
        <v>0</v>
      </c>
    </row>
  </sheetData>
  <sheetProtection algorithmName="SHA-512" hashValue="kojZh1MtxrYHGJgWb06kFcnv+/amwmFO/UHlqW8vnMEkPP954YrgFmsmPd93jVKXmuG6mL+tRrUlgTetX3uZ8A==" saltValue="Mqr0RiFByHcQTBhk2w6bzA==" spinCount="100000" sheet="1" objects="1" scenarios="1"/>
  <mergeCells count="9">
    <mergeCell ref="A1:E1"/>
    <mergeCell ref="A70:B70"/>
    <mergeCell ref="B79:F79"/>
    <mergeCell ref="A82:A83"/>
    <mergeCell ref="B82:B83"/>
    <mergeCell ref="C82:C83"/>
    <mergeCell ref="D82:D83"/>
    <mergeCell ref="E82:E83"/>
    <mergeCell ref="F82:F83"/>
  </mergeCells>
  <conditionalFormatting sqref="C80">
    <cfRule type="cellIs" dxfId="30" priority="14" operator="lessThan">
      <formula>0</formula>
    </cfRule>
  </conditionalFormatting>
  <conditionalFormatting sqref="C84:C85">
    <cfRule type="cellIs" dxfId="29" priority="11" operator="greaterThan">
      <formula>$D$84</formula>
    </cfRule>
  </conditionalFormatting>
  <conditionalFormatting sqref="C86">
    <cfRule type="cellIs" dxfId="28" priority="9" operator="greaterThan">
      <formula>$D$86</formula>
    </cfRule>
  </conditionalFormatting>
  <conditionalFormatting sqref="C88">
    <cfRule type="cellIs" dxfId="27" priority="8" operator="greaterThan">
      <formula>$D$88</formula>
    </cfRule>
  </conditionalFormatting>
  <conditionalFormatting sqref="C89">
    <cfRule type="cellIs" dxfId="26" priority="7" operator="greaterThan">
      <formula>$D$89</formula>
    </cfRule>
  </conditionalFormatting>
  <conditionalFormatting sqref="C90">
    <cfRule type="cellIs" dxfId="25" priority="6" operator="greaterThan">
      <formula>$D$90</formula>
    </cfRule>
  </conditionalFormatting>
  <conditionalFormatting sqref="C91">
    <cfRule type="cellIs" dxfId="24" priority="5" operator="greaterThan">
      <formula>$D$91</formula>
    </cfRule>
  </conditionalFormatting>
  <conditionalFormatting sqref="C92">
    <cfRule type="cellIs" dxfId="23" priority="4" operator="greaterThan">
      <formula>$D$92</formula>
    </cfRule>
  </conditionalFormatting>
  <conditionalFormatting sqref="C93">
    <cfRule type="cellIs" dxfId="22" priority="3" operator="greaterThan">
      <formula>$D$93</formula>
    </cfRule>
  </conditionalFormatting>
  <conditionalFormatting sqref="C94">
    <cfRule type="cellIs" dxfId="21" priority="2" operator="greaterThan">
      <formula>$D$94</formula>
    </cfRule>
  </conditionalFormatting>
  <conditionalFormatting sqref="C95">
    <cfRule type="cellIs" dxfId="20" priority="1" operator="greaterThan">
      <formula>$D$95</formula>
    </cfRule>
  </conditionalFormatting>
  <conditionalFormatting sqref="D91">
    <cfRule type="cellIs" dxfId="19" priority="15" operator="greaterThan">
      <formula>#REF!</formula>
    </cfRule>
  </conditionalFormatting>
  <conditionalFormatting sqref="E84:E95">
    <cfRule type="cellIs" dxfId="18" priority="13" operator="lessThan">
      <formula>10</formula>
    </cfRule>
    <cfRule type="cellIs" dxfId="17" priority="16" operator="lessThan">
      <formula>100</formula>
    </cfRule>
    <cfRule type="cellIs" dxfId="16" priority="17" operator="greaterThan">
      <formula>100</formula>
    </cfRule>
  </conditionalFormatting>
  <pageMargins left="0.25" right="0.25" top="0.75" bottom="0.75" header="0.3" footer="0.3"/>
  <pageSetup paperSize="9" scale="79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39E1-9284-493F-807F-F49D0976D76A}">
  <sheetPr>
    <tabColor rgb="FFFFFF00"/>
  </sheetPr>
  <dimension ref="A1:M99"/>
  <sheetViews>
    <sheetView topLeftCell="A58" workbookViewId="0">
      <selection activeCell="P74" sqref="P74"/>
    </sheetView>
  </sheetViews>
  <sheetFormatPr baseColWidth="10" defaultColWidth="11.42578125" defaultRowHeight="15"/>
  <cols>
    <col min="1" max="1" width="36.28515625" customWidth="1"/>
    <col min="2" max="2" width="16" customWidth="1"/>
    <col min="3" max="3" width="16.7109375" bestFit="1" customWidth="1"/>
    <col min="4" max="4" width="19.5703125" customWidth="1"/>
    <col min="5" max="5" width="18.5703125" customWidth="1"/>
    <col min="6" max="6" width="20.85546875" bestFit="1" customWidth="1"/>
    <col min="7" max="7" width="3.7109375" customWidth="1"/>
    <col min="8" max="8" width="5.140625" customWidth="1"/>
    <col min="9" max="9" width="2.140625" customWidth="1"/>
  </cols>
  <sheetData>
    <row r="1" spans="1:13" ht="35.25" customHeight="1" thickBot="1">
      <c r="A1" s="224" t="s">
        <v>0</v>
      </c>
      <c r="B1" s="225"/>
      <c r="C1" s="225"/>
      <c r="D1" s="225"/>
      <c r="E1" s="226"/>
      <c r="F1" s="91" t="s">
        <v>80</v>
      </c>
      <c r="G1" s="5"/>
      <c r="H1" s="240" t="s">
        <v>43</v>
      </c>
      <c r="I1" s="240"/>
      <c r="J1" s="240"/>
      <c r="K1" s="240"/>
      <c r="L1" s="5"/>
      <c r="M1" s="5"/>
    </row>
    <row r="2" spans="1:13" ht="15" customHeight="1">
      <c r="A2" s="6"/>
      <c r="B2" s="7" t="s">
        <v>1</v>
      </c>
      <c r="C2" s="7"/>
      <c r="D2" s="7"/>
      <c r="E2" s="7"/>
      <c r="F2" s="8"/>
      <c r="G2" s="5"/>
      <c r="H2" s="241" t="s">
        <v>44</v>
      </c>
      <c r="I2" s="241"/>
      <c r="J2" s="241"/>
      <c r="K2" s="241"/>
      <c r="L2" s="5"/>
      <c r="M2" s="5"/>
    </row>
    <row r="3" spans="1:13">
      <c r="A3" s="9" t="s">
        <v>2</v>
      </c>
      <c r="B3" s="10" t="s">
        <v>3</v>
      </c>
      <c r="C3" s="11"/>
      <c r="D3" s="12" t="s">
        <v>4</v>
      </c>
      <c r="E3" s="13" t="s">
        <v>5</v>
      </c>
      <c r="F3" s="14"/>
      <c r="G3" s="5"/>
      <c r="H3" s="241"/>
      <c r="I3" s="241"/>
      <c r="J3" s="241"/>
      <c r="K3" s="241"/>
      <c r="L3" s="5"/>
      <c r="M3" s="5"/>
    </row>
    <row r="4" spans="1:13">
      <c r="A4" s="15" t="s">
        <v>45</v>
      </c>
      <c r="B4" s="16"/>
      <c r="C4" s="17" t="s">
        <v>6</v>
      </c>
      <c r="D4" s="18">
        <v>54</v>
      </c>
      <c r="E4" s="19">
        <f>D4*12</f>
        <v>648</v>
      </c>
      <c r="F4" s="20" t="s">
        <v>6</v>
      </c>
      <c r="G4" s="5"/>
      <c r="H4" s="21"/>
      <c r="I4" s="21"/>
      <c r="J4" s="236" t="s">
        <v>7</v>
      </c>
      <c r="K4" s="236"/>
      <c r="L4" s="5"/>
      <c r="M4" s="5"/>
    </row>
    <row r="5" spans="1:13">
      <c r="A5" s="15" t="s">
        <v>84</v>
      </c>
      <c r="B5" s="16"/>
      <c r="C5" s="17" t="s">
        <v>6</v>
      </c>
      <c r="D5" s="18">
        <v>39</v>
      </c>
      <c r="E5" s="19">
        <f>D5*12</f>
        <v>468</v>
      </c>
      <c r="F5" s="20" t="s">
        <v>6</v>
      </c>
      <c r="G5" s="5"/>
      <c r="H5" s="5"/>
      <c r="I5" s="21"/>
      <c r="J5" s="236"/>
      <c r="K5" s="236"/>
      <c r="L5" s="5"/>
      <c r="M5" s="5"/>
    </row>
    <row r="6" spans="1:13">
      <c r="A6" s="15" t="s">
        <v>46</v>
      </c>
      <c r="B6" s="16">
        <v>43831</v>
      </c>
      <c r="C6" s="17" t="s">
        <v>6</v>
      </c>
      <c r="D6" s="18">
        <v>15</v>
      </c>
      <c r="E6" s="19">
        <f t="shared" ref="E6:E9" si="0">D6*12</f>
        <v>180</v>
      </c>
      <c r="F6" s="20" t="s">
        <v>6</v>
      </c>
      <c r="G6" s="5"/>
      <c r="H6" s="5"/>
      <c r="I6" s="21"/>
      <c r="J6" s="236"/>
      <c r="K6" s="236"/>
      <c r="L6" s="5"/>
      <c r="M6" s="5"/>
    </row>
    <row r="7" spans="1:13">
      <c r="A7" s="15" t="s">
        <v>47</v>
      </c>
      <c r="B7" s="16">
        <v>39594</v>
      </c>
      <c r="C7" s="17" t="s">
        <v>6</v>
      </c>
      <c r="D7" s="18">
        <v>62</v>
      </c>
      <c r="E7" s="19">
        <f t="shared" si="0"/>
        <v>744</v>
      </c>
      <c r="F7" s="20" t="s">
        <v>6</v>
      </c>
      <c r="G7" s="5"/>
      <c r="H7" s="5"/>
      <c r="I7" s="21"/>
      <c r="J7" s="236"/>
      <c r="K7" s="236"/>
      <c r="L7" s="5"/>
      <c r="M7" s="5"/>
    </row>
    <row r="8" spans="1:13">
      <c r="A8" s="15" t="s">
        <v>48</v>
      </c>
      <c r="B8" s="16"/>
      <c r="C8" s="17" t="s">
        <v>6</v>
      </c>
      <c r="D8" s="18">
        <v>1200</v>
      </c>
      <c r="E8" s="19">
        <f t="shared" si="0"/>
        <v>14400</v>
      </c>
      <c r="F8" s="20" t="s">
        <v>6</v>
      </c>
      <c r="G8" s="5"/>
      <c r="H8" s="5"/>
      <c r="I8" s="21"/>
      <c r="J8" s="236"/>
      <c r="K8" s="236"/>
      <c r="L8" s="5"/>
      <c r="M8" s="5"/>
    </row>
    <row r="9" spans="1:13">
      <c r="A9" s="15" t="s">
        <v>49</v>
      </c>
      <c r="B9" s="16"/>
      <c r="C9" s="17" t="s">
        <v>6</v>
      </c>
      <c r="D9" s="18">
        <v>900</v>
      </c>
      <c r="E9" s="19">
        <f t="shared" si="0"/>
        <v>10800</v>
      </c>
      <c r="F9" s="20" t="s">
        <v>6</v>
      </c>
      <c r="G9" s="5"/>
      <c r="H9" s="5"/>
      <c r="I9" s="21"/>
      <c r="J9" s="236"/>
      <c r="K9" s="236"/>
      <c r="L9" s="5"/>
      <c r="M9" s="5"/>
    </row>
    <row r="10" spans="1:13">
      <c r="A10" s="15" t="s">
        <v>85</v>
      </c>
      <c r="B10" s="16"/>
      <c r="C10" s="17" t="s">
        <v>6</v>
      </c>
      <c r="D10" s="18">
        <v>59</v>
      </c>
      <c r="E10" s="19">
        <f>D10*12</f>
        <v>708</v>
      </c>
      <c r="F10" s="20" t="s">
        <v>6</v>
      </c>
      <c r="G10" s="5"/>
      <c r="H10" s="5"/>
      <c r="I10" s="21"/>
      <c r="J10" s="236"/>
      <c r="K10" s="236"/>
      <c r="L10" s="5"/>
      <c r="M10" s="5"/>
    </row>
    <row r="11" spans="1:13">
      <c r="A11" s="15" t="s">
        <v>50</v>
      </c>
      <c r="B11" s="92">
        <v>43132</v>
      </c>
      <c r="C11" s="17" t="s">
        <v>6</v>
      </c>
      <c r="D11" s="18">
        <v>26</v>
      </c>
      <c r="E11" s="19">
        <f t="shared" ref="E11:E20" si="1">D11*12</f>
        <v>312</v>
      </c>
      <c r="F11" s="20" t="s">
        <v>6</v>
      </c>
      <c r="G11" s="5"/>
      <c r="H11" s="5"/>
      <c r="I11" s="21"/>
      <c r="J11" s="236"/>
      <c r="K11" s="236"/>
      <c r="L11" s="5"/>
      <c r="M11" s="5"/>
    </row>
    <row r="12" spans="1:13">
      <c r="A12" s="15" t="s">
        <v>73</v>
      </c>
      <c r="B12" s="16">
        <v>45236</v>
      </c>
      <c r="C12" s="17" t="s">
        <v>6</v>
      </c>
      <c r="D12" s="18">
        <v>250</v>
      </c>
      <c r="E12" s="19">
        <f>D12*12</f>
        <v>3000</v>
      </c>
      <c r="F12" s="20" t="s">
        <v>6</v>
      </c>
      <c r="G12" s="5"/>
      <c r="H12" s="5"/>
      <c r="I12" s="21"/>
      <c r="J12" s="236"/>
      <c r="K12" s="236"/>
      <c r="L12" s="5"/>
      <c r="M12" s="5"/>
    </row>
    <row r="13" spans="1:13">
      <c r="A13" s="15" t="s">
        <v>81</v>
      </c>
      <c r="B13" s="16">
        <v>43076</v>
      </c>
      <c r="C13" s="17" t="s">
        <v>6</v>
      </c>
      <c r="D13" s="18">
        <v>20</v>
      </c>
      <c r="E13" s="19">
        <f>D13*12</f>
        <v>240</v>
      </c>
      <c r="F13" s="20" t="s">
        <v>6</v>
      </c>
      <c r="G13" s="5"/>
      <c r="H13" s="5"/>
      <c r="I13" s="21"/>
      <c r="J13" s="236"/>
      <c r="K13" s="236"/>
      <c r="L13" s="5"/>
      <c r="M13" s="5"/>
    </row>
    <row r="14" spans="1:13">
      <c r="A14" s="15" t="s">
        <v>51</v>
      </c>
      <c r="B14" s="15"/>
      <c r="C14" s="22" t="s">
        <v>6</v>
      </c>
      <c r="D14" s="18">
        <v>327</v>
      </c>
      <c r="E14" s="19">
        <f t="shared" si="1"/>
        <v>3924</v>
      </c>
      <c r="F14" s="20" t="s">
        <v>6</v>
      </c>
      <c r="G14" s="5"/>
      <c r="H14" s="5"/>
      <c r="I14" s="21"/>
      <c r="J14" s="236"/>
      <c r="K14" s="236"/>
      <c r="L14" s="5"/>
      <c r="M14" s="5"/>
    </row>
    <row r="15" spans="1:13">
      <c r="A15" s="15" t="s">
        <v>74</v>
      </c>
      <c r="B15" s="23"/>
      <c r="C15" s="17" t="s">
        <v>6</v>
      </c>
      <c r="D15" s="18">
        <v>119</v>
      </c>
      <c r="E15" s="19">
        <f t="shared" si="1"/>
        <v>1428</v>
      </c>
      <c r="F15" s="20" t="s">
        <v>6</v>
      </c>
      <c r="G15" s="5"/>
      <c r="H15" s="5"/>
      <c r="I15" s="21"/>
      <c r="J15" s="236"/>
      <c r="K15" s="236"/>
      <c r="L15" s="5"/>
      <c r="M15" s="5"/>
    </row>
    <row r="16" spans="1:13">
      <c r="A16" s="15" t="s">
        <v>75</v>
      </c>
      <c r="B16" s="16"/>
      <c r="C16" s="17" t="s">
        <v>6</v>
      </c>
      <c r="D16" s="18">
        <v>17</v>
      </c>
      <c r="E16" s="19">
        <f>D16*12</f>
        <v>204</v>
      </c>
      <c r="F16" s="20" t="s">
        <v>6</v>
      </c>
      <c r="G16" s="5"/>
      <c r="H16" s="5"/>
      <c r="I16" s="21"/>
      <c r="J16" s="236"/>
      <c r="K16" s="236"/>
      <c r="L16" s="5"/>
      <c r="M16" s="5"/>
    </row>
    <row r="17" spans="1:13">
      <c r="A17" s="15" t="s">
        <v>82</v>
      </c>
      <c r="B17" s="15"/>
      <c r="C17" s="22" t="s">
        <v>6</v>
      </c>
      <c r="D17" s="18">
        <v>15</v>
      </c>
      <c r="E17" s="19">
        <f t="shared" si="1"/>
        <v>180</v>
      </c>
      <c r="F17" s="20" t="s">
        <v>6</v>
      </c>
      <c r="G17" s="5"/>
      <c r="H17" s="5"/>
      <c r="I17" s="21"/>
      <c r="J17" s="236"/>
      <c r="K17" s="236"/>
      <c r="L17" s="5"/>
      <c r="M17" s="5"/>
    </row>
    <row r="18" spans="1:13">
      <c r="A18" s="15" t="s">
        <v>83</v>
      </c>
      <c r="B18" s="23"/>
      <c r="C18" s="17" t="s">
        <v>6</v>
      </c>
      <c r="D18" s="18">
        <v>5</v>
      </c>
      <c r="E18" s="19">
        <f t="shared" si="1"/>
        <v>60</v>
      </c>
      <c r="F18" s="24" t="s">
        <v>5</v>
      </c>
      <c r="G18" s="5"/>
      <c r="H18" s="5"/>
      <c r="I18" s="21"/>
      <c r="J18" s="236"/>
      <c r="K18" s="236"/>
      <c r="L18" s="5"/>
      <c r="M18" s="5"/>
    </row>
    <row r="19" spans="1:13">
      <c r="A19" s="15"/>
      <c r="B19" s="16"/>
      <c r="C19" s="17" t="s">
        <v>6</v>
      </c>
      <c r="D19" s="18">
        <v>0</v>
      </c>
      <c r="E19" s="19">
        <f>D19*12</f>
        <v>0</v>
      </c>
      <c r="F19" s="25">
        <f>SUM(E4:E21)</f>
        <v>37296</v>
      </c>
      <c r="G19" s="5"/>
      <c r="H19" s="5"/>
      <c r="I19" s="21"/>
      <c r="J19" s="236"/>
      <c r="K19" s="236"/>
      <c r="L19" s="5"/>
      <c r="M19" s="5"/>
    </row>
    <row r="20" spans="1:13">
      <c r="A20" s="15"/>
      <c r="B20" s="16"/>
      <c r="C20" s="17" t="s">
        <v>6</v>
      </c>
      <c r="D20" s="18">
        <v>0</v>
      </c>
      <c r="E20" s="19">
        <f t="shared" si="1"/>
        <v>0</v>
      </c>
      <c r="F20" s="26" t="s">
        <v>33</v>
      </c>
      <c r="G20" s="5"/>
      <c r="H20" s="5"/>
      <c r="I20" s="21"/>
      <c r="J20" s="236"/>
      <c r="K20" s="236"/>
      <c r="L20" s="5"/>
      <c r="M20" s="5"/>
    </row>
    <row r="21" spans="1:13">
      <c r="A21" s="15"/>
      <c r="B21" s="23"/>
      <c r="C21" s="17" t="s">
        <v>6</v>
      </c>
      <c r="D21" s="27">
        <v>0</v>
      </c>
      <c r="E21" s="19">
        <f>D21*12</f>
        <v>0</v>
      </c>
      <c r="F21" s="28">
        <f>SUM(D4:D21)</f>
        <v>3108</v>
      </c>
      <c r="G21" s="5"/>
      <c r="H21" s="21"/>
      <c r="I21" s="21"/>
      <c r="J21" s="236"/>
      <c r="K21" s="236"/>
      <c r="L21" s="5"/>
      <c r="M21" s="5"/>
    </row>
    <row r="22" spans="1:13">
      <c r="A22" s="75" t="s">
        <v>79</v>
      </c>
      <c r="B22" s="30"/>
      <c r="C22" s="31" t="s">
        <v>9</v>
      </c>
      <c r="D22" s="12" t="s">
        <v>4</v>
      </c>
      <c r="E22" s="32" t="s">
        <v>34</v>
      </c>
      <c r="F22" s="32"/>
      <c r="G22" s="5"/>
      <c r="H22" s="5"/>
      <c r="I22" s="5"/>
      <c r="J22" s="5"/>
      <c r="K22" s="5"/>
      <c r="L22" s="5"/>
      <c r="M22" s="5"/>
    </row>
    <row r="23" spans="1:13">
      <c r="A23" s="33"/>
      <c r="B23" s="34" t="s">
        <v>6</v>
      </c>
      <c r="C23" s="35"/>
      <c r="D23" s="93">
        <f t="shared" ref="D23:D39" si="2">E23/12</f>
        <v>0</v>
      </c>
      <c r="E23" s="88">
        <v>0</v>
      </c>
      <c r="F23" s="37" t="s">
        <v>6</v>
      </c>
      <c r="G23" s="5"/>
      <c r="H23" s="21"/>
      <c r="I23" s="21"/>
      <c r="J23" s="236" t="s">
        <v>36</v>
      </c>
      <c r="K23" s="236"/>
      <c r="L23" s="5"/>
      <c r="M23" s="5"/>
    </row>
    <row r="24" spans="1:13">
      <c r="A24" s="33"/>
      <c r="B24" s="34" t="s">
        <v>6</v>
      </c>
      <c r="C24" s="35"/>
      <c r="D24" s="93">
        <f t="shared" si="2"/>
        <v>0</v>
      </c>
      <c r="E24" s="88">
        <v>0</v>
      </c>
      <c r="F24" s="37" t="s">
        <v>6</v>
      </c>
      <c r="G24" s="5"/>
      <c r="H24" s="5"/>
      <c r="I24" s="21"/>
      <c r="J24" s="236"/>
      <c r="K24" s="236"/>
      <c r="L24" s="5"/>
      <c r="M24" s="5"/>
    </row>
    <row r="25" spans="1:13">
      <c r="A25" s="33" t="s">
        <v>37</v>
      </c>
      <c r="B25" s="34" t="s">
        <v>6</v>
      </c>
      <c r="C25" s="35">
        <v>5</v>
      </c>
      <c r="D25" s="93">
        <f t="shared" si="2"/>
        <v>17.916666666666668</v>
      </c>
      <c r="E25" s="36">
        <v>215</v>
      </c>
      <c r="F25" s="37" t="s">
        <v>6</v>
      </c>
      <c r="G25" s="5"/>
      <c r="H25" s="5"/>
      <c r="I25" s="21"/>
      <c r="J25" s="236"/>
      <c r="K25" s="236"/>
      <c r="L25" s="5"/>
      <c r="M25" s="5"/>
    </row>
    <row r="26" spans="1:13">
      <c r="A26" s="33" t="s">
        <v>37</v>
      </c>
      <c r="B26" s="34" t="s">
        <v>6</v>
      </c>
      <c r="C26" s="35">
        <v>8</v>
      </c>
      <c r="D26" s="93">
        <f t="shared" si="2"/>
        <v>17.916666666666668</v>
      </c>
      <c r="E26" s="36">
        <v>215</v>
      </c>
      <c r="F26" s="37" t="s">
        <v>6</v>
      </c>
      <c r="G26" s="5"/>
      <c r="H26" s="5"/>
      <c r="I26" s="21"/>
      <c r="J26" s="236"/>
      <c r="K26" s="236"/>
      <c r="L26" s="5"/>
      <c r="M26" s="5"/>
    </row>
    <row r="27" spans="1:13">
      <c r="A27" s="33" t="s">
        <v>38</v>
      </c>
      <c r="B27" s="34" t="s">
        <v>6</v>
      </c>
      <c r="C27" s="35">
        <v>4</v>
      </c>
      <c r="D27" s="93">
        <f t="shared" si="2"/>
        <v>43.583333333333336</v>
      </c>
      <c r="E27" s="36">
        <v>523</v>
      </c>
      <c r="F27" s="37" t="s">
        <v>6</v>
      </c>
      <c r="G27" s="5"/>
      <c r="H27" s="5"/>
      <c r="I27" s="21"/>
      <c r="J27" s="236"/>
      <c r="K27" s="236"/>
      <c r="L27" s="5"/>
      <c r="M27" s="5"/>
    </row>
    <row r="28" spans="1:13">
      <c r="A28" s="33" t="s">
        <v>38</v>
      </c>
      <c r="B28" s="34" t="s">
        <v>6</v>
      </c>
      <c r="C28" s="35">
        <v>10</v>
      </c>
      <c r="D28" s="93">
        <f t="shared" si="2"/>
        <v>43.583333333333336</v>
      </c>
      <c r="E28" s="36">
        <v>523</v>
      </c>
      <c r="F28" s="37" t="s">
        <v>6</v>
      </c>
      <c r="G28" s="5"/>
      <c r="H28" s="5"/>
      <c r="I28" s="21"/>
      <c r="J28" s="236"/>
      <c r="K28" s="236"/>
      <c r="L28" s="5"/>
      <c r="M28" s="5"/>
    </row>
    <row r="29" spans="1:13">
      <c r="A29" s="33" t="s">
        <v>39</v>
      </c>
      <c r="B29" s="34" t="s">
        <v>6</v>
      </c>
      <c r="C29" s="35">
        <v>2</v>
      </c>
      <c r="D29" s="93">
        <f t="shared" si="2"/>
        <v>19.375</v>
      </c>
      <c r="E29" s="36">
        <v>232.5</v>
      </c>
      <c r="F29" s="37" t="s">
        <v>6</v>
      </c>
      <c r="G29" s="5"/>
      <c r="H29" s="5"/>
      <c r="I29" s="21"/>
      <c r="J29" s="236"/>
      <c r="K29" s="236"/>
      <c r="L29" s="5"/>
      <c r="M29" s="5"/>
    </row>
    <row r="30" spans="1:13">
      <c r="A30" s="33" t="s">
        <v>39</v>
      </c>
      <c r="B30" s="34" t="s">
        <v>6</v>
      </c>
      <c r="C30" s="35">
        <v>5</v>
      </c>
      <c r="D30" s="93">
        <f t="shared" si="2"/>
        <v>19.375</v>
      </c>
      <c r="E30" s="36">
        <v>232.5</v>
      </c>
      <c r="F30" s="37" t="s">
        <v>6</v>
      </c>
      <c r="G30" s="5"/>
      <c r="H30" s="5"/>
      <c r="I30" s="21"/>
      <c r="J30" s="236"/>
      <c r="K30" s="236"/>
      <c r="L30" s="5"/>
      <c r="M30" s="5"/>
    </row>
    <row r="31" spans="1:13">
      <c r="A31" s="33" t="s">
        <v>39</v>
      </c>
      <c r="B31" s="34" t="s">
        <v>6</v>
      </c>
      <c r="C31" s="35">
        <v>8</v>
      </c>
      <c r="D31" s="93">
        <f t="shared" si="2"/>
        <v>19.375</v>
      </c>
      <c r="E31" s="36">
        <v>232.5</v>
      </c>
      <c r="F31" s="37" t="s">
        <v>6</v>
      </c>
      <c r="G31" s="5"/>
      <c r="H31" s="5"/>
      <c r="I31" s="21"/>
      <c r="J31" s="236"/>
      <c r="K31" s="236"/>
      <c r="L31" s="5"/>
      <c r="M31" s="5"/>
    </row>
    <row r="32" spans="1:13">
      <c r="A32" s="33" t="s">
        <v>39</v>
      </c>
      <c r="B32" s="34" t="s">
        <v>6</v>
      </c>
      <c r="C32" s="35">
        <v>11</v>
      </c>
      <c r="D32" s="93">
        <f t="shared" si="2"/>
        <v>19.375</v>
      </c>
      <c r="E32" s="36">
        <v>232.5</v>
      </c>
      <c r="F32" s="37" t="s">
        <v>6</v>
      </c>
      <c r="G32" s="5"/>
      <c r="H32" s="5"/>
      <c r="I32" s="21"/>
      <c r="J32" s="236"/>
      <c r="K32" s="236"/>
      <c r="L32" s="5"/>
      <c r="M32" s="5"/>
    </row>
    <row r="33" spans="1:13">
      <c r="A33" s="33" t="s">
        <v>40</v>
      </c>
      <c r="B33" s="34" t="s">
        <v>6</v>
      </c>
      <c r="C33" s="35">
        <v>2</v>
      </c>
      <c r="D33" s="93">
        <f t="shared" si="2"/>
        <v>20</v>
      </c>
      <c r="E33" s="36">
        <v>240</v>
      </c>
      <c r="F33" s="37" t="s">
        <v>6</v>
      </c>
      <c r="G33" s="5"/>
      <c r="H33" s="5"/>
      <c r="I33" s="21"/>
      <c r="J33" s="236"/>
      <c r="K33" s="236"/>
      <c r="L33" s="5"/>
      <c r="M33" s="5"/>
    </row>
    <row r="34" spans="1:13">
      <c r="A34" s="33" t="s">
        <v>40</v>
      </c>
      <c r="B34" s="34" t="s">
        <v>6</v>
      </c>
      <c r="C34" s="35">
        <v>5</v>
      </c>
      <c r="D34" s="93">
        <f t="shared" si="2"/>
        <v>20</v>
      </c>
      <c r="E34" s="36">
        <v>240</v>
      </c>
      <c r="F34" s="37" t="s">
        <v>6</v>
      </c>
      <c r="G34" s="5"/>
      <c r="H34" s="5"/>
      <c r="I34" s="21"/>
      <c r="J34" s="236"/>
      <c r="K34" s="236"/>
      <c r="L34" s="5"/>
      <c r="M34" s="5"/>
    </row>
    <row r="35" spans="1:13">
      <c r="A35" s="33" t="s">
        <v>40</v>
      </c>
      <c r="B35" s="34" t="s">
        <v>6</v>
      </c>
      <c r="C35" s="35">
        <v>8</v>
      </c>
      <c r="D35" s="93">
        <f t="shared" si="2"/>
        <v>20</v>
      </c>
      <c r="E35" s="36">
        <v>240</v>
      </c>
      <c r="F35" s="37" t="s">
        <v>6</v>
      </c>
      <c r="G35" s="5"/>
      <c r="H35" s="5"/>
      <c r="I35" s="21"/>
      <c r="J35" s="236"/>
      <c r="K35" s="236"/>
      <c r="L35" s="5"/>
      <c r="M35" s="5"/>
    </row>
    <row r="36" spans="1:13">
      <c r="A36" s="33" t="s">
        <v>40</v>
      </c>
      <c r="B36" s="34" t="s">
        <v>6</v>
      </c>
      <c r="C36" s="35">
        <v>11</v>
      </c>
      <c r="D36" s="93">
        <f t="shared" si="2"/>
        <v>20</v>
      </c>
      <c r="E36" s="36">
        <v>240</v>
      </c>
      <c r="F36" s="37" t="s">
        <v>6</v>
      </c>
      <c r="G36" s="5"/>
      <c r="H36" s="5"/>
      <c r="I36" s="21"/>
      <c r="J36" s="236"/>
      <c r="K36" s="236"/>
      <c r="L36" s="5"/>
      <c r="M36" s="5"/>
    </row>
    <row r="37" spans="1:13">
      <c r="A37" s="33" t="s">
        <v>35</v>
      </c>
      <c r="B37" s="34" t="s">
        <v>6</v>
      </c>
      <c r="C37" s="35">
        <v>1</v>
      </c>
      <c r="D37" s="93">
        <f t="shared" si="2"/>
        <v>4.5883333333333338</v>
      </c>
      <c r="E37" s="36">
        <v>55.06</v>
      </c>
      <c r="F37" s="38" t="s">
        <v>5</v>
      </c>
      <c r="G37" s="5"/>
      <c r="H37" s="5"/>
      <c r="I37" s="21"/>
      <c r="J37" s="236"/>
      <c r="K37" s="236"/>
      <c r="L37" s="5"/>
      <c r="M37" s="5"/>
    </row>
    <row r="38" spans="1:13">
      <c r="A38" s="33" t="s">
        <v>35</v>
      </c>
      <c r="B38" s="34" t="s">
        <v>6</v>
      </c>
      <c r="C38" s="35">
        <v>4</v>
      </c>
      <c r="D38" s="93">
        <f t="shared" si="2"/>
        <v>4.5883333333333338</v>
      </c>
      <c r="E38" s="36">
        <v>55.06</v>
      </c>
      <c r="F38" s="39">
        <f>(D40+D39+D38+D37+D36+D35+D34+D33+D32+D31+D30+D29+D28+D27+D24+D23+D25+D26)*12</f>
        <v>3586.2400000000007</v>
      </c>
      <c r="G38" s="5"/>
      <c r="H38" s="5"/>
      <c r="I38" s="21"/>
      <c r="J38" s="236"/>
      <c r="K38" s="236"/>
      <c r="L38" s="5"/>
      <c r="M38" s="5"/>
    </row>
    <row r="39" spans="1:13">
      <c r="A39" s="33" t="s">
        <v>35</v>
      </c>
      <c r="B39" s="34" t="s">
        <v>6</v>
      </c>
      <c r="C39" s="35">
        <v>7</v>
      </c>
      <c r="D39" s="93">
        <f t="shared" si="2"/>
        <v>4.5883333333333338</v>
      </c>
      <c r="E39" s="36">
        <v>55.06</v>
      </c>
      <c r="F39" s="40" t="s">
        <v>41</v>
      </c>
      <c r="G39" s="5"/>
      <c r="H39" s="5"/>
      <c r="I39" s="21"/>
      <c r="J39" s="236"/>
      <c r="K39" s="236"/>
      <c r="L39" s="5"/>
      <c r="M39" s="5"/>
    </row>
    <row r="40" spans="1:13">
      <c r="A40" s="33" t="s">
        <v>35</v>
      </c>
      <c r="B40" s="34" t="s">
        <v>6</v>
      </c>
      <c r="C40" s="35">
        <v>10</v>
      </c>
      <c r="D40" s="93">
        <f>E40/12</f>
        <v>4.5883333333333338</v>
      </c>
      <c r="E40" s="36">
        <v>55.06</v>
      </c>
      <c r="F40" s="41">
        <f>(D40+D39+D38+D37+D36+D35+D34+D33+D32+D31+D30+D29+D28+D27+D24+D23+D25+D26)</f>
        <v>298.85333333333341</v>
      </c>
      <c r="G40" s="5"/>
      <c r="H40" s="21"/>
      <c r="I40" s="21"/>
      <c r="J40" s="236"/>
      <c r="K40" s="236"/>
      <c r="L40" s="5"/>
      <c r="M40" s="5"/>
    </row>
    <row r="41" spans="1:13">
      <c r="A41" s="29" t="s">
        <v>8</v>
      </c>
      <c r="B41" s="30" t="s">
        <v>3</v>
      </c>
      <c r="C41" s="31" t="s">
        <v>9</v>
      </c>
      <c r="D41" s="12" t="s">
        <v>4</v>
      </c>
      <c r="E41" s="13" t="s">
        <v>5</v>
      </c>
      <c r="F41" s="32"/>
      <c r="G41" s="5"/>
      <c r="H41" s="5"/>
      <c r="I41" s="5"/>
      <c r="J41" s="5"/>
      <c r="K41" s="5"/>
      <c r="L41" s="5"/>
      <c r="M41" s="5"/>
    </row>
    <row r="42" spans="1:13">
      <c r="A42" s="42" t="s">
        <v>52</v>
      </c>
      <c r="B42" s="42"/>
      <c r="C42" s="43">
        <v>6</v>
      </c>
      <c r="D42" s="44">
        <f>E42/12</f>
        <v>7.4916666666666671</v>
      </c>
      <c r="E42" s="45">
        <v>89.9</v>
      </c>
      <c r="F42" s="20" t="s">
        <v>6</v>
      </c>
      <c r="G42" s="5"/>
      <c r="H42" s="21"/>
      <c r="I42" s="21"/>
      <c r="J42" s="236" t="s">
        <v>10</v>
      </c>
      <c r="K42" s="236"/>
      <c r="L42" s="5"/>
      <c r="M42" s="5"/>
    </row>
    <row r="43" spans="1:13">
      <c r="A43" s="42" t="s">
        <v>86</v>
      </c>
      <c r="B43" s="23">
        <v>44576</v>
      </c>
      <c r="C43" s="46">
        <v>1</v>
      </c>
      <c r="D43" s="44">
        <f t="shared" ref="D43:D47" si="3">E43/12</f>
        <v>25</v>
      </c>
      <c r="E43" s="45">
        <v>300</v>
      </c>
      <c r="F43" s="20" t="s">
        <v>6</v>
      </c>
      <c r="G43" s="5"/>
      <c r="H43" s="5"/>
      <c r="I43" s="21"/>
      <c r="J43" s="236"/>
      <c r="K43" s="236"/>
      <c r="L43" s="5"/>
      <c r="M43" s="5"/>
    </row>
    <row r="44" spans="1:13">
      <c r="A44" s="42" t="s">
        <v>53</v>
      </c>
      <c r="B44" s="16"/>
      <c r="C44" s="46">
        <v>2</v>
      </c>
      <c r="D44" s="44">
        <f t="shared" si="3"/>
        <v>7.75</v>
      </c>
      <c r="E44" s="45">
        <v>93</v>
      </c>
      <c r="F44" s="20" t="s">
        <v>6</v>
      </c>
      <c r="G44" s="5"/>
      <c r="H44" s="5"/>
      <c r="I44" s="21"/>
      <c r="J44" s="236"/>
      <c r="K44" s="236"/>
      <c r="L44" s="5"/>
      <c r="M44" s="5"/>
    </row>
    <row r="45" spans="1:13">
      <c r="A45" s="42" t="s">
        <v>54</v>
      </c>
      <c r="B45" s="23"/>
      <c r="C45" s="46">
        <v>2</v>
      </c>
      <c r="D45" s="44">
        <f t="shared" si="3"/>
        <v>15.666666666666666</v>
      </c>
      <c r="E45" s="45">
        <v>188</v>
      </c>
      <c r="F45" s="20" t="s">
        <v>6</v>
      </c>
      <c r="G45" s="5"/>
      <c r="H45" s="5"/>
      <c r="I45" s="21"/>
      <c r="J45" s="236"/>
      <c r="K45" s="236"/>
      <c r="L45" s="5"/>
      <c r="M45" s="5"/>
    </row>
    <row r="46" spans="1:13">
      <c r="A46" s="42" t="s">
        <v>55</v>
      </c>
      <c r="B46" s="16"/>
      <c r="C46" s="46">
        <v>6</v>
      </c>
      <c r="D46" s="44">
        <f t="shared" si="3"/>
        <v>22.5</v>
      </c>
      <c r="E46" s="47">
        <v>270</v>
      </c>
      <c r="F46" s="20" t="s">
        <v>6</v>
      </c>
      <c r="G46" s="5"/>
      <c r="H46" s="5"/>
      <c r="I46" s="21"/>
      <c r="J46" s="236"/>
      <c r="K46" s="236"/>
      <c r="L46" s="5"/>
      <c r="M46" s="5"/>
    </row>
    <row r="47" spans="1:13">
      <c r="A47" s="15" t="s">
        <v>76</v>
      </c>
      <c r="B47" s="16">
        <v>39873</v>
      </c>
      <c r="C47" s="46">
        <v>1</v>
      </c>
      <c r="D47" s="44">
        <f t="shared" si="3"/>
        <v>6</v>
      </c>
      <c r="E47" s="48">
        <v>72</v>
      </c>
      <c r="F47" s="20" t="s">
        <v>6</v>
      </c>
      <c r="G47" s="5"/>
      <c r="H47" s="5"/>
      <c r="I47" s="21"/>
      <c r="J47" s="236"/>
      <c r="K47" s="236"/>
      <c r="L47" s="5"/>
      <c r="M47" s="5"/>
    </row>
    <row r="48" spans="1:13">
      <c r="A48" s="15" t="s">
        <v>87</v>
      </c>
      <c r="B48" s="15"/>
      <c r="C48" s="46">
        <v>2</v>
      </c>
      <c r="D48" s="44">
        <f>E48/12</f>
        <v>21.666666666666668</v>
      </c>
      <c r="E48" s="45">
        <v>260</v>
      </c>
      <c r="F48" s="20" t="s">
        <v>6</v>
      </c>
      <c r="G48" s="5"/>
      <c r="H48" s="5"/>
      <c r="I48" s="21"/>
      <c r="J48" s="236"/>
      <c r="K48" s="236"/>
      <c r="L48" s="5"/>
      <c r="M48" s="5"/>
    </row>
    <row r="49" spans="1:13">
      <c r="A49" s="15" t="s">
        <v>56</v>
      </c>
      <c r="B49" s="15"/>
      <c r="C49" s="46">
        <v>1</v>
      </c>
      <c r="D49" s="44">
        <f t="shared" ref="D49" si="4">E49/12</f>
        <v>21.666666666666668</v>
      </c>
      <c r="E49" s="45">
        <v>260</v>
      </c>
      <c r="F49" s="20" t="s">
        <v>6</v>
      </c>
      <c r="G49" s="5"/>
      <c r="H49" s="5"/>
      <c r="I49" s="21"/>
      <c r="J49" s="236"/>
      <c r="K49" s="236"/>
      <c r="L49" s="5"/>
      <c r="M49" s="5"/>
    </row>
    <row r="50" spans="1:13">
      <c r="A50" s="15" t="s">
        <v>57</v>
      </c>
      <c r="B50" s="15"/>
      <c r="C50" s="46">
        <v>5</v>
      </c>
      <c r="D50" s="44">
        <f>E50/12</f>
        <v>13.916666666666666</v>
      </c>
      <c r="E50" s="45">
        <v>167</v>
      </c>
      <c r="F50" s="20" t="s">
        <v>6</v>
      </c>
      <c r="G50" s="5"/>
      <c r="H50" s="5"/>
      <c r="I50" s="21"/>
      <c r="J50" s="236"/>
      <c r="K50" s="236"/>
      <c r="L50" s="5"/>
      <c r="M50" s="5"/>
    </row>
    <row r="51" spans="1:13">
      <c r="A51" s="42"/>
      <c r="B51" s="16"/>
      <c r="C51" s="46"/>
      <c r="D51" s="44">
        <f>E51/12</f>
        <v>0</v>
      </c>
      <c r="E51" s="45">
        <v>0</v>
      </c>
      <c r="F51" s="20" t="s">
        <v>6</v>
      </c>
      <c r="G51" s="5"/>
      <c r="H51" s="5"/>
      <c r="I51" s="21"/>
      <c r="J51" s="236"/>
      <c r="K51" s="236"/>
      <c r="L51" s="5"/>
      <c r="M51" s="5"/>
    </row>
    <row r="52" spans="1:13">
      <c r="A52" s="15"/>
      <c r="B52" s="16"/>
      <c r="C52" s="46"/>
      <c r="D52" s="44">
        <f t="shared" ref="D52:D58" si="5">E52/12</f>
        <v>0</v>
      </c>
      <c r="E52" s="45">
        <v>0</v>
      </c>
      <c r="F52" s="20" t="s">
        <v>6</v>
      </c>
      <c r="G52" s="5"/>
      <c r="H52" s="5"/>
      <c r="I52" s="21"/>
      <c r="J52" s="236"/>
      <c r="K52" s="236"/>
      <c r="L52" s="5"/>
      <c r="M52" s="5"/>
    </row>
    <row r="53" spans="1:13">
      <c r="A53" s="15"/>
      <c r="B53" s="15"/>
      <c r="C53" s="46"/>
      <c r="D53" s="44">
        <f t="shared" si="5"/>
        <v>0</v>
      </c>
      <c r="E53" s="45">
        <v>0</v>
      </c>
      <c r="F53" s="20" t="s">
        <v>6</v>
      </c>
      <c r="G53" s="5"/>
      <c r="H53" s="5"/>
      <c r="I53" s="21"/>
      <c r="J53" s="236"/>
      <c r="K53" s="236"/>
      <c r="L53" s="5"/>
      <c r="M53" s="5"/>
    </row>
    <row r="54" spans="1:13">
      <c r="A54" s="15"/>
      <c r="B54" s="15"/>
      <c r="C54" s="46"/>
      <c r="D54" s="44">
        <f t="shared" si="5"/>
        <v>0</v>
      </c>
      <c r="E54" s="45">
        <v>0</v>
      </c>
      <c r="F54" s="20" t="s">
        <v>6</v>
      </c>
      <c r="G54" s="5"/>
      <c r="H54" s="5"/>
      <c r="I54" s="21"/>
      <c r="J54" s="236"/>
      <c r="K54" s="236"/>
      <c r="L54" s="5"/>
      <c r="M54" s="5"/>
    </row>
    <row r="55" spans="1:13">
      <c r="A55" s="15"/>
      <c r="B55" s="15"/>
      <c r="C55" s="46"/>
      <c r="D55" s="44">
        <f t="shared" si="5"/>
        <v>0</v>
      </c>
      <c r="E55" s="45">
        <v>0</v>
      </c>
      <c r="F55" s="49" t="s">
        <v>5</v>
      </c>
      <c r="G55" s="5"/>
      <c r="H55" s="5"/>
      <c r="I55" s="21"/>
      <c r="J55" s="236"/>
      <c r="K55" s="236"/>
      <c r="L55" s="5"/>
      <c r="M55" s="5"/>
    </row>
    <row r="56" spans="1:13">
      <c r="A56" s="15"/>
      <c r="B56" s="15"/>
      <c r="C56" s="46"/>
      <c r="D56" s="44">
        <f t="shared" si="5"/>
        <v>0</v>
      </c>
      <c r="E56" s="45">
        <v>0</v>
      </c>
      <c r="F56" s="25">
        <f>SUM(E41:E58)</f>
        <v>1699.9</v>
      </c>
      <c r="G56" s="5"/>
      <c r="H56" s="5"/>
      <c r="I56" s="21"/>
      <c r="J56" s="236"/>
      <c r="K56" s="236"/>
      <c r="L56" s="5"/>
      <c r="M56" s="5"/>
    </row>
    <row r="57" spans="1:13">
      <c r="A57" s="15"/>
      <c r="B57" s="15"/>
      <c r="C57" s="46"/>
      <c r="D57" s="44">
        <f t="shared" si="5"/>
        <v>0</v>
      </c>
      <c r="E57" s="50">
        <v>0</v>
      </c>
      <c r="F57" s="51" t="s">
        <v>11</v>
      </c>
      <c r="G57" s="5"/>
      <c r="H57" s="5"/>
      <c r="I57" s="21"/>
      <c r="J57" s="236"/>
      <c r="K57" s="236"/>
      <c r="L57" s="5"/>
      <c r="M57" s="5"/>
    </row>
    <row r="58" spans="1:13">
      <c r="A58" s="15"/>
      <c r="B58" s="15"/>
      <c r="C58" s="46"/>
      <c r="D58" s="44">
        <f t="shared" si="5"/>
        <v>0</v>
      </c>
      <c r="E58" s="52">
        <v>0</v>
      </c>
      <c r="F58" s="53">
        <f>SUM(D42:D58)</f>
        <v>141.65833333333333</v>
      </c>
      <c r="G58" s="5"/>
      <c r="H58" s="21"/>
      <c r="I58" s="21"/>
      <c r="J58" s="236"/>
      <c r="K58" s="236"/>
      <c r="L58" s="5"/>
      <c r="M58" s="5"/>
    </row>
    <row r="59" spans="1:13">
      <c r="A59" s="54" t="s">
        <v>12</v>
      </c>
      <c r="B59" s="55" t="s">
        <v>13</v>
      </c>
      <c r="C59" s="56" t="s">
        <v>14</v>
      </c>
      <c r="D59" s="12" t="s">
        <v>4</v>
      </c>
      <c r="E59" s="13" t="s">
        <v>5</v>
      </c>
      <c r="F59" s="57" t="s">
        <v>15</v>
      </c>
      <c r="G59" s="5"/>
      <c r="H59" s="5"/>
      <c r="I59" s="5"/>
      <c r="J59" s="5"/>
      <c r="K59" s="5"/>
      <c r="L59" s="5"/>
      <c r="M59" s="5"/>
    </row>
    <row r="60" spans="1:13">
      <c r="A60" s="15" t="s">
        <v>65</v>
      </c>
      <c r="B60" s="58" t="s">
        <v>58</v>
      </c>
      <c r="C60" s="59">
        <v>120</v>
      </c>
      <c r="D60" s="61">
        <v>240</v>
      </c>
      <c r="E60" s="60">
        <f t="shared" ref="E60:E65" si="6">D60*12</f>
        <v>2880</v>
      </c>
      <c r="F60" s="15" t="s">
        <v>66</v>
      </c>
      <c r="G60" s="5"/>
      <c r="H60" s="21"/>
      <c r="I60" s="21"/>
      <c r="J60" s="236" t="s">
        <v>16</v>
      </c>
      <c r="K60" s="236"/>
      <c r="L60" s="5"/>
      <c r="M60" s="5"/>
    </row>
    <row r="61" spans="1:13">
      <c r="A61" s="15" t="s">
        <v>67</v>
      </c>
      <c r="B61" s="58" t="s">
        <v>58</v>
      </c>
      <c r="C61" s="59">
        <v>175</v>
      </c>
      <c r="D61" s="62">
        <v>352.45</v>
      </c>
      <c r="E61" s="60">
        <f t="shared" si="6"/>
        <v>4229.3999999999996</v>
      </c>
      <c r="F61" s="15" t="s">
        <v>68</v>
      </c>
      <c r="G61" s="5"/>
      <c r="H61" s="5"/>
      <c r="I61" s="21"/>
      <c r="J61" s="236"/>
      <c r="K61" s="236"/>
      <c r="L61" s="5"/>
      <c r="M61" s="5"/>
    </row>
    <row r="62" spans="1:13">
      <c r="A62" s="94" t="s">
        <v>88</v>
      </c>
      <c r="B62" s="58" t="s">
        <v>58</v>
      </c>
      <c r="C62" s="59">
        <v>110</v>
      </c>
      <c r="D62" s="62">
        <v>265</v>
      </c>
      <c r="E62" s="60">
        <f t="shared" si="6"/>
        <v>3180</v>
      </c>
      <c r="F62" s="95" t="s">
        <v>69</v>
      </c>
      <c r="G62" s="5"/>
      <c r="H62" s="5"/>
      <c r="I62" s="21"/>
      <c r="J62" s="236"/>
      <c r="K62" s="236"/>
      <c r="L62" s="5"/>
      <c r="M62" s="5"/>
    </row>
    <row r="63" spans="1:13" ht="15" customHeight="1">
      <c r="A63" s="94" t="s">
        <v>70</v>
      </c>
      <c r="B63" s="58" t="s">
        <v>71</v>
      </c>
      <c r="C63" s="59">
        <v>10</v>
      </c>
      <c r="D63" s="63">
        <v>407</v>
      </c>
      <c r="E63" s="60">
        <f t="shared" si="6"/>
        <v>4884</v>
      </c>
      <c r="F63" s="15" t="s">
        <v>72</v>
      </c>
      <c r="G63" s="5"/>
      <c r="H63" s="5"/>
      <c r="I63" s="21"/>
      <c r="J63" s="236"/>
      <c r="K63" s="236"/>
      <c r="L63" s="5"/>
      <c r="M63" s="5"/>
    </row>
    <row r="64" spans="1:13">
      <c r="A64" s="15"/>
      <c r="B64" s="58"/>
      <c r="C64" s="62">
        <v>0</v>
      </c>
      <c r="D64" s="62">
        <v>0</v>
      </c>
      <c r="E64" s="60">
        <f t="shared" si="6"/>
        <v>0</v>
      </c>
      <c r="F64" s="15"/>
      <c r="G64" s="5"/>
      <c r="H64" s="5"/>
      <c r="I64" s="21"/>
      <c r="J64" s="236"/>
      <c r="K64" s="236"/>
      <c r="L64" s="5"/>
      <c r="M64" s="5"/>
    </row>
    <row r="65" spans="1:13">
      <c r="A65" s="15"/>
      <c r="B65" s="58"/>
      <c r="C65" s="96">
        <v>0</v>
      </c>
      <c r="D65" s="96">
        <v>0</v>
      </c>
      <c r="E65" s="60">
        <f t="shared" si="6"/>
        <v>0</v>
      </c>
      <c r="F65" s="15"/>
      <c r="G65" s="5"/>
      <c r="H65" s="5"/>
      <c r="I65" s="21"/>
      <c r="J65" s="236"/>
      <c r="K65" s="236"/>
      <c r="L65" s="5"/>
      <c r="M65" s="5"/>
    </row>
    <row r="66" spans="1:13">
      <c r="A66" s="15"/>
      <c r="B66" s="58"/>
      <c r="C66" s="96">
        <v>0</v>
      </c>
      <c r="D66" s="96">
        <v>0</v>
      </c>
      <c r="E66" s="60">
        <f t="shared" ref="E66:E67" si="7">D66*12</f>
        <v>0</v>
      </c>
      <c r="F66" s="64"/>
      <c r="G66" s="5"/>
      <c r="H66" s="5"/>
      <c r="I66" s="21"/>
      <c r="J66" s="236"/>
      <c r="K66" s="236"/>
      <c r="L66" s="5"/>
      <c r="M66" s="5"/>
    </row>
    <row r="67" spans="1:13">
      <c r="A67" s="15"/>
      <c r="B67" s="15"/>
      <c r="C67" s="96">
        <v>0</v>
      </c>
      <c r="D67" s="96">
        <v>0</v>
      </c>
      <c r="E67" s="60">
        <f t="shared" si="7"/>
        <v>0</v>
      </c>
      <c r="F67" s="15"/>
      <c r="G67" s="5"/>
      <c r="H67" s="21"/>
      <c r="I67" s="21"/>
      <c r="J67" s="236"/>
      <c r="K67" s="236"/>
      <c r="L67" s="5"/>
      <c r="M67" s="5"/>
    </row>
    <row r="68" spans="1:13">
      <c r="A68" s="65"/>
      <c r="B68" s="66"/>
      <c r="C68" s="129" t="s">
        <v>90</v>
      </c>
      <c r="D68" s="97"/>
      <c r="E68" s="67"/>
      <c r="F68" s="51" t="s">
        <v>42</v>
      </c>
      <c r="G68" s="5"/>
      <c r="H68" s="5"/>
      <c r="I68" s="5"/>
      <c r="J68" s="5"/>
      <c r="K68" s="5"/>
      <c r="L68" s="5"/>
      <c r="M68" s="5"/>
    </row>
    <row r="69" spans="1:13" ht="15" customHeight="1" thickBot="1">
      <c r="A69" s="68"/>
      <c r="B69" s="66"/>
      <c r="C69" s="128">
        <f>SUM(C60:C67)</f>
        <v>415</v>
      </c>
      <c r="D69" s="69"/>
      <c r="E69" s="70"/>
      <c r="F69" s="71">
        <f>SUM(D60:D67)</f>
        <v>1264.45</v>
      </c>
      <c r="G69" s="5"/>
      <c r="H69" s="5"/>
      <c r="I69" s="5"/>
      <c r="J69" s="5"/>
      <c r="K69" s="5"/>
      <c r="L69" s="5"/>
      <c r="M69" s="5"/>
    </row>
    <row r="70" spans="1:13" ht="24" thickBot="1">
      <c r="A70" s="227" t="s">
        <v>17</v>
      </c>
      <c r="B70" s="228"/>
      <c r="C70" s="110" t="s">
        <v>18</v>
      </c>
      <c r="D70" s="72">
        <f>SUM(D4:D69)</f>
        <v>4812.9616666666652</v>
      </c>
      <c r="E70" s="73" t="s">
        <v>19</v>
      </c>
      <c r="F70" s="74">
        <f>F69+F21</f>
        <v>4372.45</v>
      </c>
      <c r="G70" s="5"/>
      <c r="H70" s="5"/>
      <c r="I70" s="5"/>
      <c r="J70" s="5"/>
      <c r="K70" s="5"/>
      <c r="L70" s="5"/>
      <c r="M70" s="5"/>
    </row>
    <row r="71" spans="1:13">
      <c r="A71" s="75" t="s">
        <v>20</v>
      </c>
      <c r="B71" s="75" t="s">
        <v>21</v>
      </c>
      <c r="C71" s="75"/>
      <c r="D71" s="75"/>
      <c r="E71" s="75"/>
      <c r="F71" s="75"/>
      <c r="G71" s="5"/>
      <c r="H71" s="21"/>
      <c r="I71" s="21"/>
      <c r="J71" s="236" t="s">
        <v>22</v>
      </c>
      <c r="K71" s="236"/>
      <c r="L71" s="5"/>
      <c r="M71" s="5"/>
    </row>
    <row r="72" spans="1:13">
      <c r="A72" s="15" t="s">
        <v>59</v>
      </c>
      <c r="B72" s="76">
        <v>4000</v>
      </c>
      <c r="C72" s="65" t="s">
        <v>6</v>
      </c>
      <c r="D72" s="65" t="s">
        <v>6</v>
      </c>
      <c r="E72" s="65"/>
      <c r="F72" s="65"/>
      <c r="G72" s="5"/>
      <c r="H72" s="5"/>
      <c r="I72" s="21"/>
      <c r="J72" s="236"/>
      <c r="K72" s="236"/>
      <c r="L72" s="5"/>
      <c r="M72" s="5"/>
    </row>
    <row r="73" spans="1:13">
      <c r="A73" s="15" t="s">
        <v>89</v>
      </c>
      <c r="B73" s="76">
        <v>1000</v>
      </c>
      <c r="C73" s="65" t="s">
        <v>6</v>
      </c>
      <c r="D73" s="65" t="s">
        <v>6</v>
      </c>
      <c r="E73" s="65"/>
      <c r="F73" s="65"/>
      <c r="G73" s="5"/>
      <c r="H73" s="5"/>
      <c r="I73" s="21"/>
      <c r="J73" s="236"/>
      <c r="K73" s="236"/>
      <c r="L73" s="5"/>
      <c r="M73" s="5"/>
    </row>
    <row r="74" spans="1:13" ht="15" customHeight="1">
      <c r="A74" s="15" t="s">
        <v>77</v>
      </c>
      <c r="B74" s="76">
        <v>100</v>
      </c>
      <c r="C74" s="65" t="s">
        <v>6</v>
      </c>
      <c r="D74" s="65"/>
      <c r="E74" s="65"/>
      <c r="F74" s="65"/>
      <c r="G74" s="5"/>
      <c r="H74" s="5"/>
      <c r="I74" s="21"/>
      <c r="J74" s="236"/>
      <c r="K74" s="236"/>
      <c r="L74" s="5"/>
      <c r="M74" s="5"/>
    </row>
    <row r="75" spans="1:13" ht="15.75" customHeight="1">
      <c r="A75" s="15"/>
      <c r="B75" s="76">
        <v>0</v>
      </c>
      <c r="C75" s="65" t="s">
        <v>6</v>
      </c>
      <c r="D75" s="65"/>
      <c r="E75" s="65"/>
      <c r="F75" s="65"/>
      <c r="G75" s="5"/>
      <c r="H75" s="5"/>
      <c r="I75" s="21"/>
      <c r="J75" s="236"/>
      <c r="K75" s="236"/>
      <c r="L75" s="5"/>
      <c r="M75" s="5"/>
    </row>
    <row r="76" spans="1:13">
      <c r="A76" s="15"/>
      <c r="B76" s="76">
        <v>0</v>
      </c>
      <c r="C76" s="65" t="s">
        <v>6</v>
      </c>
      <c r="D76" s="65"/>
      <c r="E76" s="65"/>
      <c r="F76" s="65"/>
      <c r="G76" s="5"/>
      <c r="H76" s="5"/>
      <c r="I76" s="21"/>
      <c r="J76" s="236"/>
      <c r="K76" s="236"/>
      <c r="L76" s="5"/>
      <c r="M76" s="5"/>
    </row>
    <row r="77" spans="1:13">
      <c r="A77" s="15"/>
      <c r="B77" s="76">
        <v>0</v>
      </c>
      <c r="C77" s="65" t="s">
        <v>6</v>
      </c>
      <c r="D77" s="65"/>
      <c r="E77" s="65"/>
      <c r="F77" s="65"/>
      <c r="G77" s="5"/>
      <c r="H77" s="5"/>
      <c r="I77" s="21"/>
      <c r="J77" s="236"/>
      <c r="K77" s="236"/>
      <c r="L77" s="5"/>
      <c r="M77" s="5"/>
    </row>
    <row r="78" spans="1:13">
      <c r="A78" s="15"/>
      <c r="B78" s="45">
        <v>0</v>
      </c>
      <c r="C78" s="65" t="s">
        <v>6</v>
      </c>
      <c r="D78" s="65"/>
      <c r="E78" s="65"/>
      <c r="F78" s="65"/>
      <c r="G78" s="5"/>
      <c r="H78" s="21"/>
      <c r="I78" s="21"/>
      <c r="J78" s="236"/>
      <c r="K78" s="236"/>
      <c r="L78" s="5"/>
      <c r="M78" s="5"/>
    </row>
    <row r="79" spans="1:13" ht="19.5" thickBot="1">
      <c r="A79" s="77" t="s">
        <v>23</v>
      </c>
      <c r="B79" s="229">
        <f>SUM(B72:B78)</f>
        <v>5100</v>
      </c>
      <c r="C79" s="229"/>
      <c r="D79" s="229"/>
      <c r="E79" s="229"/>
      <c r="F79" s="229"/>
      <c r="G79" s="5"/>
      <c r="H79" s="5"/>
      <c r="I79" s="5"/>
      <c r="J79" s="5"/>
      <c r="K79" s="5"/>
      <c r="L79" s="5"/>
      <c r="M79" s="5"/>
    </row>
    <row r="80" spans="1:13" ht="27.75" thickBot="1">
      <c r="A80" s="78" t="s">
        <v>24</v>
      </c>
      <c r="B80" s="79" t="s">
        <v>25</v>
      </c>
      <c r="C80" s="80">
        <f>B79-D80</f>
        <v>287.03833333333478</v>
      </c>
      <c r="D80" s="81">
        <f>D70</f>
        <v>4812.9616666666652</v>
      </c>
      <c r="E80" s="81"/>
      <c r="F80" s="81"/>
      <c r="G80" s="5"/>
      <c r="H80" s="5"/>
      <c r="I80" s="21"/>
      <c r="J80" s="236" t="s">
        <v>26</v>
      </c>
      <c r="K80" s="236"/>
      <c r="L80" s="5"/>
      <c r="M80" s="5"/>
    </row>
    <row r="81" spans="1:13" ht="15.75" thickBot="1">
      <c r="A81" s="5"/>
      <c r="B81" s="5"/>
      <c r="C81" s="5"/>
      <c r="D81" s="5"/>
      <c r="E81" s="5"/>
      <c r="F81" s="5"/>
      <c r="G81" s="5"/>
      <c r="H81" s="5"/>
      <c r="I81" s="5"/>
      <c r="J81" s="239" t="s">
        <v>60</v>
      </c>
      <c r="K81" s="239"/>
      <c r="L81" s="239"/>
      <c r="M81" s="239"/>
    </row>
    <row r="82" spans="1:13">
      <c r="A82" s="230" t="s">
        <v>27</v>
      </c>
      <c r="B82" s="232" t="s">
        <v>28</v>
      </c>
      <c r="C82" s="232" t="s">
        <v>29</v>
      </c>
      <c r="D82" s="232" t="s">
        <v>78</v>
      </c>
      <c r="E82" s="232" t="s">
        <v>30</v>
      </c>
      <c r="F82" s="234" t="s">
        <v>64</v>
      </c>
      <c r="G82" s="5"/>
      <c r="H82" s="5"/>
      <c r="I82" s="5"/>
      <c r="J82" s="239"/>
      <c r="K82" s="239"/>
      <c r="L82" s="239"/>
      <c r="M82" s="239"/>
    </row>
    <row r="83" spans="1:13" ht="15.75" thickBot="1">
      <c r="A83" s="231"/>
      <c r="B83" s="233"/>
      <c r="C83" s="233"/>
      <c r="D83" s="233"/>
      <c r="E83" s="233"/>
      <c r="F83" s="235"/>
      <c r="G83" s="5"/>
      <c r="H83" s="5"/>
      <c r="I83" s="5"/>
      <c r="J83" s="239"/>
      <c r="K83" s="239"/>
      <c r="L83" s="239"/>
      <c r="M83" s="239"/>
    </row>
    <row r="84" spans="1:13">
      <c r="A84" s="82">
        <v>42736</v>
      </c>
      <c r="B84" s="83">
        <f>SUMIF(C23:C58,"1",E23:E58)</f>
        <v>687.06</v>
      </c>
      <c r="C84" s="1">
        <f>SUM(F70,B84)</f>
        <v>5059.51</v>
      </c>
      <c r="D84" s="98">
        <f>VALUE(B79)</f>
        <v>5100</v>
      </c>
      <c r="E84" s="99">
        <f t="shared" ref="E84:E95" si="8">SUM(D84-C84)</f>
        <v>40.489999999999782</v>
      </c>
      <c r="F84" s="100"/>
      <c r="G84" s="5"/>
      <c r="H84" s="21"/>
      <c r="I84" s="21"/>
      <c r="J84" s="236" t="s">
        <v>31</v>
      </c>
      <c r="K84" s="236"/>
      <c r="L84" s="5"/>
      <c r="M84" s="5"/>
    </row>
    <row r="85" spans="1:13">
      <c r="A85" s="84">
        <v>42768</v>
      </c>
      <c r="B85" s="83">
        <f>SUMIF(C23:C58,"2",E23:E58)</f>
        <v>1013.5</v>
      </c>
      <c r="C85" s="1">
        <f>SUM(F70,B85)</f>
        <v>5385.95</v>
      </c>
      <c r="D85" s="101">
        <f>VALUE(B79)</f>
        <v>5100</v>
      </c>
      <c r="E85" s="102">
        <f t="shared" si="8"/>
        <v>-285.94999999999982</v>
      </c>
      <c r="F85" s="103"/>
      <c r="G85" s="5"/>
      <c r="H85" s="5"/>
      <c r="I85" s="21"/>
      <c r="J85" s="236"/>
      <c r="K85" s="236"/>
      <c r="L85" s="5"/>
      <c r="M85" s="5"/>
    </row>
    <row r="86" spans="1:13">
      <c r="A86" s="84">
        <v>42797</v>
      </c>
      <c r="B86" s="83">
        <f>SUMIF(C23:C58,"3",E23:E58)</f>
        <v>0</v>
      </c>
      <c r="C86" s="2">
        <f>SUM(F70,B86)</f>
        <v>4372.45</v>
      </c>
      <c r="D86" s="101">
        <f>VALUE(B79)</f>
        <v>5100</v>
      </c>
      <c r="E86" s="102">
        <f t="shared" si="8"/>
        <v>727.55000000000018</v>
      </c>
      <c r="F86" s="103"/>
      <c r="G86" s="5"/>
      <c r="H86" s="5"/>
      <c r="I86" s="21"/>
      <c r="J86" s="236"/>
      <c r="K86" s="236"/>
      <c r="L86" s="5"/>
      <c r="M86" s="5"/>
    </row>
    <row r="87" spans="1:13">
      <c r="A87" s="84">
        <v>42829</v>
      </c>
      <c r="B87" s="83">
        <f>SUMIF(C23:C58,"4",E23:E58)</f>
        <v>578.05999999999995</v>
      </c>
      <c r="C87" s="2">
        <f>SUM(F70,B87)</f>
        <v>4950.51</v>
      </c>
      <c r="D87" s="101">
        <f>VALUE(B79)</f>
        <v>5100</v>
      </c>
      <c r="E87" s="102">
        <f t="shared" si="8"/>
        <v>149.48999999999978</v>
      </c>
      <c r="F87" s="103"/>
      <c r="G87" s="5"/>
      <c r="H87" s="5"/>
      <c r="I87" s="21"/>
      <c r="J87" s="236"/>
      <c r="K87" s="236"/>
      <c r="L87" s="5"/>
      <c r="M87" s="5"/>
    </row>
    <row r="88" spans="1:13">
      <c r="A88" s="84">
        <v>42860</v>
      </c>
      <c r="B88" s="83">
        <f>SUMIF(C23:C58,"5",E23:E58)</f>
        <v>854.5</v>
      </c>
      <c r="C88" s="2">
        <f>SUM(F70,B88)</f>
        <v>5226.95</v>
      </c>
      <c r="D88" s="101">
        <f>VALUE(B79)</f>
        <v>5100</v>
      </c>
      <c r="E88" s="102">
        <f t="shared" si="8"/>
        <v>-126.94999999999982</v>
      </c>
      <c r="F88" s="103"/>
      <c r="G88" s="5"/>
      <c r="H88" s="5"/>
      <c r="I88" s="21"/>
      <c r="J88" s="236"/>
      <c r="K88" s="236"/>
      <c r="L88" s="5"/>
      <c r="M88" s="5"/>
    </row>
    <row r="89" spans="1:13">
      <c r="A89" s="84">
        <v>42892</v>
      </c>
      <c r="B89" s="83">
        <f>SUMIF(C23:C58,"6",E23:E58)</f>
        <v>359.9</v>
      </c>
      <c r="C89" s="2">
        <f>SUM(F70,B89)</f>
        <v>4732.3499999999995</v>
      </c>
      <c r="D89" s="101">
        <f>VALUE(B79)</f>
        <v>5100</v>
      </c>
      <c r="E89" s="102">
        <f t="shared" si="8"/>
        <v>367.65000000000055</v>
      </c>
      <c r="F89" s="103"/>
      <c r="G89" s="5"/>
      <c r="H89" s="5"/>
      <c r="I89" s="21"/>
      <c r="J89" s="236"/>
      <c r="K89" s="236"/>
      <c r="L89" s="5"/>
      <c r="M89" s="5"/>
    </row>
    <row r="90" spans="1:13">
      <c r="A90" s="84">
        <v>42923</v>
      </c>
      <c r="B90" s="83">
        <f>SUMIF(C23:C58,"7",E23:E58)</f>
        <v>55.06</v>
      </c>
      <c r="C90" s="2">
        <f>SUM(F70,B90)</f>
        <v>4427.51</v>
      </c>
      <c r="D90" s="101">
        <f>VALUE(B79)</f>
        <v>5100</v>
      </c>
      <c r="E90" s="102">
        <f t="shared" si="8"/>
        <v>672.48999999999978</v>
      </c>
      <c r="F90" s="103"/>
      <c r="G90" s="5"/>
      <c r="H90" s="5"/>
      <c r="I90" s="21"/>
      <c r="J90" s="236"/>
      <c r="K90" s="236"/>
      <c r="L90" s="5"/>
      <c r="M90" s="5"/>
    </row>
    <row r="91" spans="1:13">
      <c r="A91" s="84">
        <v>42955</v>
      </c>
      <c r="B91" s="83">
        <f>SUMIF(C23:C58,"8",E23:E58)</f>
        <v>687.5</v>
      </c>
      <c r="C91" s="2">
        <f>SUM(F70,B91)</f>
        <v>5059.95</v>
      </c>
      <c r="D91" s="101">
        <f>VALUE(B79)</f>
        <v>5100</v>
      </c>
      <c r="E91" s="102">
        <f t="shared" si="8"/>
        <v>40.050000000000182</v>
      </c>
      <c r="F91" s="103"/>
      <c r="G91" s="5"/>
      <c r="H91" s="5"/>
      <c r="I91" s="21"/>
      <c r="J91" s="236"/>
      <c r="K91" s="236"/>
      <c r="L91" s="5"/>
      <c r="M91" s="5"/>
    </row>
    <row r="92" spans="1:13">
      <c r="A92" s="84">
        <v>42987</v>
      </c>
      <c r="B92" s="83">
        <f>SUMIF(C23:C58,"9",E23:E58)</f>
        <v>0</v>
      </c>
      <c r="C92" s="2">
        <f>SUM(F70,B92)</f>
        <v>4372.45</v>
      </c>
      <c r="D92" s="101">
        <f>VALUE(B79)</f>
        <v>5100</v>
      </c>
      <c r="E92" s="102">
        <f t="shared" si="8"/>
        <v>727.55000000000018</v>
      </c>
      <c r="F92" s="103"/>
      <c r="G92" s="5"/>
      <c r="H92" s="5"/>
      <c r="I92" s="21"/>
      <c r="J92" s="236"/>
      <c r="K92" s="236"/>
      <c r="L92" s="5"/>
      <c r="M92" s="5"/>
    </row>
    <row r="93" spans="1:13">
      <c r="A93" s="84">
        <v>43018</v>
      </c>
      <c r="B93" s="83">
        <f>SUMIF(C23:C58,"10",E23:E58)</f>
        <v>578.05999999999995</v>
      </c>
      <c r="C93" s="3">
        <f>SUM(F70,B93)</f>
        <v>4950.51</v>
      </c>
      <c r="D93" s="101">
        <f>VALUE(B79)</f>
        <v>5100</v>
      </c>
      <c r="E93" s="102">
        <f t="shared" si="8"/>
        <v>149.48999999999978</v>
      </c>
      <c r="F93" s="103"/>
      <c r="G93" s="5"/>
      <c r="H93" s="5"/>
      <c r="I93" s="21"/>
      <c r="J93" s="236"/>
      <c r="K93" s="236"/>
      <c r="L93" s="5"/>
      <c r="M93" s="5"/>
    </row>
    <row r="94" spans="1:13">
      <c r="A94" s="84">
        <v>43050</v>
      </c>
      <c r="B94" s="83">
        <f>SUMIF(C23:C58,"11",E23:E58)</f>
        <v>472.5</v>
      </c>
      <c r="C94" s="3">
        <f>SUM(F70,B94)</f>
        <v>4844.95</v>
      </c>
      <c r="D94" s="101">
        <f>VALUE(B79)</f>
        <v>5100</v>
      </c>
      <c r="E94" s="102">
        <f t="shared" si="8"/>
        <v>255.05000000000018</v>
      </c>
      <c r="F94" s="103"/>
      <c r="G94" s="5"/>
      <c r="H94" s="5"/>
      <c r="I94" s="21"/>
      <c r="J94" s="236"/>
      <c r="K94" s="236"/>
      <c r="L94" s="5"/>
      <c r="M94" s="5"/>
    </row>
    <row r="95" spans="1:13" ht="15.75" thickBot="1">
      <c r="A95" s="84">
        <v>43081</v>
      </c>
      <c r="B95" s="127">
        <f>SUMIF(C23:C58,"12",E23:E58)</f>
        <v>0</v>
      </c>
      <c r="C95" s="4">
        <f>SUM(F70,B95)</f>
        <v>4372.45</v>
      </c>
      <c r="D95" s="104">
        <f>VALUE(B79)</f>
        <v>5100</v>
      </c>
      <c r="E95" s="105">
        <f t="shared" si="8"/>
        <v>727.55000000000018</v>
      </c>
      <c r="F95" s="106"/>
      <c r="G95" s="5"/>
      <c r="H95" s="21"/>
      <c r="I95" s="21"/>
      <c r="J95" s="236"/>
      <c r="K95" s="236"/>
      <c r="L95" s="5"/>
      <c r="M95" s="5"/>
    </row>
    <row r="96" spans="1:13" ht="15.75" thickBot="1">
      <c r="A96" s="85"/>
      <c r="B96" s="86" t="s">
        <v>32</v>
      </c>
      <c r="C96" s="126">
        <f>SUM(C84:C95)</f>
        <v>57755.539999999986</v>
      </c>
      <c r="D96" s="107">
        <f>SUM(D84:D95)+(F96)</f>
        <v>61200</v>
      </c>
      <c r="E96" s="108">
        <f>SUM(E84:E95)</f>
        <v>3444.4600000000009</v>
      </c>
      <c r="F96" s="87">
        <f>SUM(F84:F95)</f>
        <v>0</v>
      </c>
      <c r="G96" s="5"/>
      <c r="H96" s="5"/>
      <c r="I96" s="5"/>
      <c r="J96" s="5"/>
      <c r="K96" s="5"/>
      <c r="L96" s="5"/>
      <c r="M96" s="5"/>
    </row>
    <row r="97" spans="1:13" ht="15" customHeight="1">
      <c r="A97" s="5"/>
      <c r="B97" s="5"/>
      <c r="C97" s="238" t="s">
        <v>61</v>
      </c>
      <c r="D97" s="5"/>
      <c r="E97" s="89" t="s">
        <v>62</v>
      </c>
      <c r="F97" s="5"/>
      <c r="G97" s="5"/>
      <c r="H97" s="5"/>
      <c r="I97" s="5"/>
      <c r="J97" s="5"/>
      <c r="K97" s="5"/>
      <c r="L97" s="5"/>
      <c r="M97" s="5"/>
    </row>
    <row r="98" spans="1:13">
      <c r="A98" s="5"/>
      <c r="B98" s="5"/>
      <c r="C98" s="238"/>
      <c r="D98" s="5"/>
      <c r="E98" s="237" t="s">
        <v>63</v>
      </c>
      <c r="F98" s="5"/>
      <c r="G98" s="5"/>
      <c r="H98" s="5"/>
      <c r="I98" s="5"/>
      <c r="J98" s="5"/>
      <c r="K98" s="5"/>
      <c r="L98" s="5"/>
      <c r="M98" s="5"/>
    </row>
    <row r="99" spans="1:13">
      <c r="A99" s="5"/>
      <c r="B99" s="5"/>
      <c r="C99" s="238"/>
      <c r="D99" s="5"/>
      <c r="E99" s="237"/>
      <c r="F99" s="5"/>
      <c r="G99" s="5"/>
      <c r="H99" s="5"/>
      <c r="I99" s="5"/>
      <c r="J99" s="5"/>
      <c r="K99" s="5"/>
      <c r="L99" s="5"/>
      <c r="M99" s="5"/>
    </row>
  </sheetData>
  <sheetProtection algorithmName="SHA-512" hashValue="sc5xvgTdpMBhhuex3KX3yuR1qx1wJWM9YXu3RZc+ln4IGipuw2xfA2EOeeZ2GAjlJrq38ijr/eHpe1M8Ve5buA==" saltValue="u1NSFqD8JBYqWBjg2nxsjA==" spinCount="100000" sheet="1" objects="1" scenarios="1"/>
  <mergeCells count="21">
    <mergeCell ref="A1:E1"/>
    <mergeCell ref="H1:K1"/>
    <mergeCell ref="H2:K3"/>
    <mergeCell ref="J4:K21"/>
    <mergeCell ref="J23:K40"/>
    <mergeCell ref="J42:K58"/>
    <mergeCell ref="J60:K67"/>
    <mergeCell ref="A70:B70"/>
    <mergeCell ref="J71:K78"/>
    <mergeCell ref="B79:F79"/>
    <mergeCell ref="A82:A83"/>
    <mergeCell ref="B82:B83"/>
    <mergeCell ref="C82:C83"/>
    <mergeCell ref="D82:D83"/>
    <mergeCell ref="E82:E83"/>
    <mergeCell ref="J84:K95"/>
    <mergeCell ref="E98:E99"/>
    <mergeCell ref="C97:C99"/>
    <mergeCell ref="J81:M83"/>
    <mergeCell ref="J80:K80"/>
    <mergeCell ref="F82:F83"/>
  </mergeCells>
  <conditionalFormatting sqref="C80">
    <cfRule type="cellIs" dxfId="15" priority="30" operator="lessThan">
      <formula>0</formula>
    </cfRule>
  </conditionalFormatting>
  <conditionalFormatting sqref="C84:C85">
    <cfRule type="cellIs" dxfId="14" priority="13" operator="greaterThan">
      <formula>$D$84</formula>
    </cfRule>
  </conditionalFormatting>
  <conditionalFormatting sqref="C86">
    <cfRule type="cellIs" dxfId="13" priority="11" operator="greaterThan">
      <formula>$D$86</formula>
    </cfRule>
  </conditionalFormatting>
  <conditionalFormatting sqref="C87">
    <cfRule type="cellIs" dxfId="12" priority="35" operator="greaterThan">
      <formula>$D$87</formula>
    </cfRule>
  </conditionalFormatting>
  <conditionalFormatting sqref="C88">
    <cfRule type="cellIs" dxfId="11" priority="9" operator="greaterThan">
      <formula>$D$88</formula>
    </cfRule>
  </conditionalFormatting>
  <conditionalFormatting sqref="C89">
    <cfRule type="cellIs" dxfId="10" priority="7" operator="greaterThan">
      <formula>$D$89</formula>
    </cfRule>
  </conditionalFormatting>
  <conditionalFormatting sqref="C90">
    <cfRule type="cellIs" dxfId="9" priority="6" operator="greaterThan">
      <formula>$D$90</formula>
    </cfRule>
  </conditionalFormatting>
  <conditionalFormatting sqref="C91">
    <cfRule type="cellIs" dxfId="8" priority="5" operator="greaterThan">
      <formula>$D$91</formula>
    </cfRule>
  </conditionalFormatting>
  <conditionalFormatting sqref="C92">
    <cfRule type="cellIs" dxfId="7" priority="4" operator="greaterThan">
      <formula>$D$92</formula>
    </cfRule>
  </conditionalFormatting>
  <conditionalFormatting sqref="C93">
    <cfRule type="cellIs" dxfId="6" priority="3" operator="greaterThan">
      <formula>$D$93</formula>
    </cfRule>
  </conditionalFormatting>
  <conditionalFormatting sqref="C94">
    <cfRule type="cellIs" dxfId="5" priority="2" operator="greaterThan">
      <formula>$D$94</formula>
    </cfRule>
  </conditionalFormatting>
  <conditionalFormatting sqref="C95">
    <cfRule type="cellIs" dxfId="4" priority="1" operator="greaterThan">
      <formula>$D$95</formula>
    </cfRule>
  </conditionalFormatting>
  <conditionalFormatting sqref="D91">
    <cfRule type="cellIs" dxfId="3" priority="31" operator="greaterThan">
      <formula>#REF!</formula>
    </cfRule>
  </conditionalFormatting>
  <conditionalFormatting sqref="E84:E95">
    <cfRule type="cellIs" dxfId="2" priority="29" operator="lessThan">
      <formula>10</formula>
    </cfRule>
    <cfRule type="cellIs" dxfId="1" priority="32" operator="lessThan">
      <formula>100</formula>
    </cfRule>
    <cfRule type="cellIs" dxfId="0" priority="33" operator="greaterThan">
      <formula>100</formula>
    </cfRule>
  </conditionalFormatting>
  <pageMargins left="0.7" right="0.7" top="0.78740157499999996" bottom="0.78740157499999996" header="0.3" footer="0.3"/>
  <pageSetup paperSize="9" orientation="portrait" verticalDpi="300" r:id="rId1"/>
</worksheet>
</file>

<file path=docMetadata/LabelInfo.xml><?xml version="1.0" encoding="utf-8"?>
<clbl:labelList xmlns:clbl="http://schemas.microsoft.com/office/2020/mipLabelMetadata">
  <clbl:label id="{b97ea58d-47e6-47cc-9ab7-39ab03def869}" enabled="1" method="Standard" siteId="{505cca53-5750-4134-9501-8d52d5df3cd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Finanztracker 3.0</vt:lpstr>
      <vt:lpstr>Finanztracker 2.2</vt:lpstr>
      <vt:lpstr>Beispiel</vt:lpstr>
      <vt:lpstr>'Finanztracker 2.2'!Druckbereich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 Blum</dc:creator>
  <cp:keywords/>
  <dc:description/>
  <cp:lastModifiedBy>philipp Blum</cp:lastModifiedBy>
  <cp:revision/>
  <dcterms:created xsi:type="dcterms:W3CDTF">2025-06-19T09:57:03Z</dcterms:created>
  <dcterms:modified xsi:type="dcterms:W3CDTF">2026-05-14T17:12:47Z</dcterms:modified>
  <cp:category/>
  <cp:contentStatus/>
</cp:coreProperties>
</file>